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575" activeTab="0"/>
  </bookViews>
  <sheets>
    <sheet name="product list" sheetId="1" r:id="rId1"/>
  </sheets>
  <definedNames>
    <definedName name="_xlnm.Print_Area" localSheetId="0">'product list'!$A$1:$Y$43</definedName>
  </definedNames>
  <calcPr fullCalcOnLoad="1"/>
</workbook>
</file>

<file path=xl/sharedStrings.xml><?xml version="1.0" encoding="utf-8"?>
<sst xmlns="http://schemas.openxmlformats.org/spreadsheetml/2006/main" count="172" uniqueCount="117">
  <si>
    <t>XC-CRF18650HP</t>
  </si>
  <si>
    <t>ø18×65</t>
  </si>
  <si>
    <t>XC-CRF18650</t>
  </si>
  <si>
    <t>XC-CRF18650HC</t>
  </si>
  <si>
    <t>XC-CRN18650HP</t>
  </si>
  <si>
    <t>XC-CRM18650</t>
  </si>
  <si>
    <t>XC-CRN18650</t>
  </si>
  <si>
    <t>XC-CRF26650HP</t>
  </si>
  <si>
    <t>ø26×66</t>
  </si>
  <si>
    <t>XC-CRF26650</t>
  </si>
  <si>
    <t>XC-CRF26650HC</t>
  </si>
  <si>
    <t>XC-CRN26650HP</t>
  </si>
  <si>
    <t>XC-CRN26650</t>
  </si>
  <si>
    <t>XC-CRM26650</t>
  </si>
  <si>
    <t>XC-CSM1765129</t>
  </si>
  <si>
    <t>XC-CSF1865130</t>
  </si>
  <si>
    <t>XC-CSM1865130</t>
  </si>
  <si>
    <t>XC-CPM70135230</t>
  </si>
  <si>
    <t>230*135*7</t>
  </si>
  <si>
    <t>XC-CPM10135230</t>
  </si>
  <si>
    <t>230*135*10</t>
  </si>
  <si>
    <t>XC-CPM11165250</t>
  </si>
  <si>
    <t>250*165*11</t>
  </si>
  <si>
    <t>XC-CPM-HEV</t>
  </si>
  <si>
    <t>190*115*8.6</t>
  </si>
  <si>
    <t>XC-CPM-PHEV</t>
  </si>
  <si>
    <t>272*161*12</t>
  </si>
  <si>
    <t>XC-CPF75135230</t>
  </si>
  <si>
    <t>230*135*7.5</t>
  </si>
  <si>
    <t>XC-CPF95135230</t>
  </si>
  <si>
    <t>230*135*9.5</t>
  </si>
  <si>
    <t>XC-CPF10165250</t>
  </si>
  <si>
    <t>250*165*10</t>
  </si>
  <si>
    <t>XC-CRN32600HP</t>
  </si>
  <si>
    <t>ø32×60</t>
  </si>
  <si>
    <t>XC-CRN32600</t>
  </si>
  <si>
    <t>Qinhuangdao Xinchi Photoelectricity Technology Co., Ltd.
Address: At the 275-km spot to No.102 national road south,Economic-Technological Development Zone,qinhuangdao,China. Carl
Phone: 86-335-6309637   Fax: 86-335-6309632  www.xinchibattery.zxq.net   Email:xinchibatterysales@gmail.com   MSN:haiencarl@hotmail.com</t>
  </si>
  <si>
    <t>single cell type</t>
  </si>
  <si>
    <t>item</t>
  </si>
  <si>
    <t>item</t>
  </si>
  <si>
    <t>(Ah)</t>
  </si>
  <si>
    <t>SIZE(mm)</t>
  </si>
  <si>
    <t>WEIGHT(g)</t>
  </si>
  <si>
    <t>WEIGHT(g)</t>
  </si>
  <si>
    <t>Inner resistance(mΩ)</t>
  </si>
  <si>
    <t>Inner resistance(mΩ)</t>
  </si>
  <si>
    <t>charging stop voltage(v)</t>
  </si>
  <si>
    <t>charging stop voltage(v)</t>
  </si>
  <si>
    <t>discharging stop voltage(v)</t>
  </si>
  <si>
    <t>discharging stop voltage(v)</t>
  </si>
  <si>
    <t>life cycle(times)</t>
  </si>
  <si>
    <t>life cycle(times)</t>
  </si>
  <si>
    <r>
      <t>max continuous discharging current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</si>
  <si>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r>
      <t>≤</t>
    </r>
    <r>
      <rPr>
        <sz val="10"/>
        <rFont val="Arial"/>
        <family val="2"/>
      </rPr>
      <t>20</t>
    </r>
  </si>
  <si>
    <r>
      <t>≥</t>
    </r>
    <r>
      <rPr>
        <sz val="10"/>
        <rFont val="Arial"/>
        <family val="2"/>
      </rPr>
      <t>800</t>
    </r>
  </si>
  <si>
    <r>
      <t>≤</t>
    </r>
    <r>
      <rPr>
        <sz val="10"/>
        <rFont val="Arial"/>
        <family val="2"/>
      </rPr>
      <t>60</t>
    </r>
  </si>
  <si>
    <r>
      <t>≥</t>
    </r>
    <r>
      <rPr>
        <sz val="10"/>
        <rFont val="Arial"/>
        <family val="2"/>
      </rPr>
      <t>2000</t>
    </r>
  </si>
  <si>
    <r>
      <t>≤</t>
    </r>
    <r>
      <rPr>
        <sz val="10"/>
        <rFont val="Arial"/>
        <family val="2"/>
      </rPr>
      <t>80</t>
    </r>
  </si>
  <si>
    <r>
      <t>≥</t>
    </r>
    <r>
      <rPr>
        <sz val="10"/>
        <rFont val="Arial"/>
        <family val="2"/>
      </rPr>
      <t>1500</t>
    </r>
  </si>
  <si>
    <r>
      <t>≤</t>
    </r>
    <r>
      <rPr>
        <sz val="10"/>
        <rFont val="Arial"/>
        <family val="2"/>
      </rPr>
      <t>18</t>
    </r>
  </si>
  <si>
    <r>
      <t>≥</t>
    </r>
    <r>
      <rPr>
        <sz val="10"/>
        <rFont val="Arial"/>
        <family val="2"/>
      </rPr>
      <t>400</t>
    </r>
  </si>
  <si>
    <r>
      <t>≥</t>
    </r>
    <r>
      <rPr>
        <sz val="10"/>
        <rFont val="Arial"/>
        <family val="2"/>
      </rPr>
      <t>500</t>
    </r>
  </si>
  <si>
    <t>single cell type</t>
  </si>
  <si>
    <t>item</t>
  </si>
  <si>
    <t>V</t>
  </si>
  <si>
    <t>AH</t>
  </si>
  <si>
    <t>SIZE(mm)</t>
  </si>
  <si>
    <t>WEIGHT(g)</t>
  </si>
  <si>
    <t>Inner resistance(mΩ)</t>
  </si>
  <si>
    <t>charging stop voltage(v)</t>
  </si>
  <si>
    <t>discharging stop voltage(v)</t>
  </si>
  <si>
    <t>life cycle(times)</t>
  </si>
  <si>
    <r>
      <t>max continuous discharging current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</si>
  <si>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r>
      <t>≤</t>
    </r>
    <r>
      <rPr>
        <sz val="10"/>
        <rFont val="Arial"/>
        <family val="2"/>
      </rPr>
      <t>12</t>
    </r>
  </si>
  <si>
    <r>
      <t>≤</t>
    </r>
    <r>
      <rPr>
        <sz val="10"/>
        <rFont val="Arial"/>
        <family val="2"/>
      </rPr>
      <t>30</t>
    </r>
  </si>
  <si>
    <r>
      <t>≤</t>
    </r>
    <r>
      <rPr>
        <sz val="10"/>
        <rFont val="Arial"/>
        <family val="2"/>
      </rPr>
      <t>40</t>
    </r>
  </si>
  <si>
    <r>
      <t>≤</t>
    </r>
    <r>
      <rPr>
        <sz val="10"/>
        <rFont val="Arial"/>
        <family val="2"/>
      </rPr>
      <t>7</t>
    </r>
  </si>
  <si>
    <r>
      <t>≥</t>
    </r>
    <r>
      <rPr>
        <sz val="10"/>
        <rFont val="Arial"/>
        <family val="2"/>
      </rPr>
      <t>700</t>
    </r>
  </si>
  <si>
    <t>technology feathure</t>
  </si>
  <si>
    <r>
      <t>（</t>
    </r>
    <r>
      <rPr>
        <sz val="9"/>
        <rFont val="Arial"/>
        <family val="2"/>
      </rPr>
      <t>Ah</t>
    </r>
    <r>
      <rPr>
        <sz val="9"/>
        <rFont val="宋体"/>
        <family val="0"/>
      </rPr>
      <t>）</t>
    </r>
  </si>
  <si>
    <r>
      <t>（</t>
    </r>
    <r>
      <rPr>
        <sz val="9"/>
        <rFont val="Arial"/>
        <family val="2"/>
      </rPr>
      <t>V</t>
    </r>
    <r>
      <rPr>
        <sz val="9"/>
        <rFont val="宋体"/>
        <family val="0"/>
      </rPr>
      <t>）</t>
    </r>
  </si>
  <si>
    <r>
      <t>size</t>
    </r>
    <r>
      <rPr>
        <sz val="9"/>
        <rFont val="宋体"/>
        <family val="0"/>
      </rPr>
      <t>（</t>
    </r>
    <r>
      <rPr>
        <sz val="9"/>
        <rFont val="Arial"/>
        <family val="2"/>
      </rPr>
      <t>mm</t>
    </r>
    <r>
      <rPr>
        <sz val="9"/>
        <rFont val="宋体"/>
        <family val="0"/>
      </rPr>
      <t>）</t>
    </r>
  </si>
  <si>
    <r>
      <t>weight</t>
    </r>
    <r>
      <rPr>
        <sz val="9"/>
        <rFont val="宋体"/>
        <family val="0"/>
      </rPr>
      <t>（</t>
    </r>
    <r>
      <rPr>
        <sz val="9"/>
        <rFont val="Arial"/>
        <family val="2"/>
      </rPr>
      <t>g</t>
    </r>
    <r>
      <rPr>
        <sz val="9"/>
        <rFont val="宋体"/>
        <family val="0"/>
      </rPr>
      <t>）</t>
    </r>
  </si>
  <si>
    <t xml:space="preserve">single Li Polymer cell </t>
  </si>
  <si>
    <t>LiMn2O4</t>
  </si>
  <si>
    <t>XC-CPM12165250</t>
  </si>
  <si>
    <t>250*165*12</t>
  </si>
  <si>
    <t>LiFePo4</t>
  </si>
  <si>
    <t>17*65*129</t>
  </si>
  <si>
    <t>18*65*130</t>
  </si>
  <si>
    <t xml:space="preserve">Lifepo4 18650 </t>
  </si>
  <si>
    <t xml:space="preserve">Lifepo4 18650 </t>
  </si>
  <si>
    <t>LiMn2O4 18650</t>
  </si>
  <si>
    <t>Li(NiCoMn)O2 18650</t>
  </si>
  <si>
    <t>Li(NiCoMn)O2  18650HP</t>
  </si>
  <si>
    <t xml:space="preserve">Lifepo4 18650HP </t>
  </si>
  <si>
    <t>Item</t>
  </si>
  <si>
    <r>
      <t>（</t>
    </r>
    <r>
      <rPr>
        <sz val="10"/>
        <rFont val="Arial"/>
        <family val="2"/>
      </rPr>
      <t>V)</t>
    </r>
  </si>
  <si>
    <t>12v12ah</t>
  </si>
  <si>
    <t>13kg  1562.5
18kg   2006.8</t>
  </si>
  <si>
    <r>
      <t>13KG</t>
    </r>
    <r>
      <rPr>
        <sz val="12"/>
        <rFont val="宋体"/>
        <family val="0"/>
      </rPr>
      <t>含税是</t>
    </r>
    <r>
      <rPr>
        <sz val="12"/>
        <rFont val="Arial"/>
        <family val="2"/>
      </rPr>
      <t>1433</t>
    </r>
    <r>
      <rPr>
        <sz val="12"/>
        <rFont val="宋体"/>
        <family val="0"/>
      </rPr>
      <t>元，</t>
    </r>
    <r>
      <rPr>
        <sz val="12"/>
        <rFont val="Arial"/>
        <family val="2"/>
      </rPr>
      <t>18KG</t>
    </r>
    <r>
      <rPr>
        <sz val="12"/>
        <rFont val="宋体"/>
        <family val="0"/>
      </rPr>
      <t>含税是</t>
    </r>
    <r>
      <rPr>
        <sz val="12"/>
        <rFont val="Arial"/>
        <family val="2"/>
      </rPr>
      <t>1613</t>
    </r>
    <r>
      <rPr>
        <sz val="12"/>
        <rFont val="宋体"/>
        <family val="0"/>
      </rPr>
      <t>元，</t>
    </r>
    <r>
      <rPr>
        <sz val="12"/>
        <rFont val="Arial"/>
        <family val="2"/>
      </rPr>
      <t>3-5</t>
    </r>
    <r>
      <rPr>
        <sz val="12"/>
        <rFont val="宋体"/>
        <family val="0"/>
      </rPr>
      <t>天</t>
    </r>
  </si>
  <si>
    <t>3.7v2ah</t>
  </si>
  <si>
    <t>6.4v2.8ah</t>
  </si>
  <si>
    <t>CRF18650 3.2V1.4AH</t>
  </si>
  <si>
    <t>CRN18650 3.7V2AH</t>
  </si>
  <si>
    <t>12.8v6.2ah</t>
  </si>
  <si>
    <t>CRF26650 3.2V3.1AH</t>
  </si>
  <si>
    <t>7.4v4.3ah</t>
  </si>
  <si>
    <t>CRN26650 3.7V4.3AH</t>
  </si>
  <si>
    <t>$/pc</t>
  </si>
  <si>
    <t>电芯重量</t>
  </si>
  <si>
    <t>充电器重量</t>
  </si>
  <si>
    <t>BMS</t>
  </si>
  <si>
    <t>箱子重量</t>
  </si>
  <si>
    <t>泡沫重量</t>
  </si>
  <si>
    <t>6V/2.3AH</t>
  </si>
  <si>
    <t>6.4V3.1AH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</si>
</sst>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.00_);[Red]\(0.00\)"/>
  </numFmts>
  <fonts count="11">
    <font>
      <sz val="12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horizontal="center" vertical="center"/>
    </xf>
    <xf numFmtId="58" fontId="6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31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79" fontId="8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80" fontId="5" fillId="2" borderId="0" xfId="0" applyNumberFormat="1" applyFont="1" applyFill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Alignment="1">
      <alignment vertical="center"/>
    </xf>
    <xf numFmtId="180" fontId="7" fillId="2" borderId="0" xfId="0" applyNumberFormat="1" applyFont="1" applyFill="1" applyBorder="1" applyAlignment="1">
      <alignment horizontal="center" vertical="center" wrapText="1"/>
    </xf>
    <xf numFmtId="180" fontId="8" fillId="2" borderId="0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Border="1" applyAlignment="1">
      <alignment horizontal="center" vertical="center" wrapText="1"/>
    </xf>
    <xf numFmtId="180" fontId="9" fillId="2" borderId="0" xfId="0" applyNumberFormat="1" applyFont="1" applyFill="1" applyAlignment="1">
      <alignment horizontal="center" vertical="center"/>
    </xf>
    <xf numFmtId="180" fontId="6" fillId="2" borderId="0" xfId="0" applyNumberFormat="1" applyFont="1" applyFill="1" applyAlignment="1">
      <alignment horizontal="right" vertical="center"/>
    </xf>
    <xf numFmtId="180" fontId="10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8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 wrapText="1"/>
    </xf>
    <xf numFmtId="178" fontId="7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31" fontId="6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609600</xdr:rowOff>
    </xdr:from>
    <xdr:to>
      <xdr:col>0</xdr:col>
      <xdr:colOff>2143125</xdr:colOff>
      <xdr:row>5</xdr:row>
      <xdr:rowOff>76200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2114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1</xdr:col>
      <xdr:colOff>19050</xdr:colOff>
      <xdr:row>14</xdr:row>
      <xdr:rowOff>9525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00300"/>
          <a:ext cx="2286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47625</xdr:rowOff>
    </xdr:from>
    <xdr:to>
      <xdr:col>0</xdr:col>
      <xdr:colOff>2105025</xdr:colOff>
      <xdr:row>24</xdr:row>
      <xdr:rowOff>85725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505325"/>
          <a:ext cx="2085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</xdr:row>
      <xdr:rowOff>9525</xdr:rowOff>
    </xdr:from>
    <xdr:to>
      <xdr:col>0</xdr:col>
      <xdr:colOff>2085975</xdr:colOff>
      <xdr:row>39</xdr:row>
      <xdr:rowOff>66675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172450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28575</xdr:rowOff>
    </xdr:from>
    <xdr:to>
      <xdr:col>0</xdr:col>
      <xdr:colOff>2105025</xdr:colOff>
      <xdr:row>29</xdr:row>
      <xdr:rowOff>200025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248400"/>
          <a:ext cx="2095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77"/>
  <sheetViews>
    <sheetView tabSelected="1" workbookViewId="0" topLeftCell="A16">
      <selection activeCell="Z43" sqref="Z43"/>
    </sheetView>
  </sheetViews>
  <sheetFormatPr defaultColWidth="9.00390625" defaultRowHeight="14.25"/>
  <cols>
    <col min="1" max="1" width="29.75390625" style="1" customWidth="1"/>
    <col min="2" max="2" width="9.00390625" style="1" customWidth="1"/>
    <col min="3" max="4" width="6.625" style="1" customWidth="1"/>
    <col min="5" max="5" width="9.75390625" style="23" customWidth="1"/>
    <col min="6" max="6" width="9.875" style="1" customWidth="1"/>
    <col min="7" max="7" width="3.75390625" style="1" customWidth="1"/>
    <col min="8" max="8" width="1.625" style="1" customWidth="1"/>
    <col min="9" max="9" width="3.375" style="1" customWidth="1"/>
    <col min="10" max="10" width="2.00390625" style="1" customWidth="1"/>
    <col min="11" max="11" width="6.625" style="1" hidden="1" customWidth="1"/>
    <col min="12" max="12" width="2.625" style="1" hidden="1" customWidth="1"/>
    <col min="13" max="13" width="6.625" style="1" customWidth="1"/>
    <col min="14" max="14" width="2.75390625" style="1" customWidth="1"/>
    <col min="15" max="15" width="6.625" style="1" hidden="1" customWidth="1"/>
    <col min="16" max="16" width="9.25390625" style="1" hidden="1" customWidth="1"/>
    <col min="17" max="17" width="6.625" style="1" hidden="1" customWidth="1"/>
    <col min="18" max="18" width="11.375" style="1" hidden="1" customWidth="1"/>
    <col min="19" max="19" width="6.625" style="1" hidden="1" customWidth="1"/>
    <col min="20" max="20" width="13.25390625" style="1" hidden="1" customWidth="1"/>
    <col min="21" max="21" width="6.625" style="1" customWidth="1"/>
    <col min="22" max="22" width="5.875" style="1" customWidth="1"/>
    <col min="23" max="24" width="6.625" style="1" customWidth="1"/>
    <col min="25" max="27" width="17.00390625" style="1" customWidth="1"/>
    <col min="28" max="28" width="8.375" style="1" customWidth="1"/>
    <col min="29" max="29" width="17.00390625" style="40" customWidth="1"/>
    <col min="30" max="32" width="8.875" style="40" customWidth="1"/>
    <col min="33" max="35" width="7.375" style="1" customWidth="1"/>
    <col min="36" max="38" width="17.00390625" style="1" customWidth="1"/>
    <col min="39" max="16384" width="9.00390625" style="1" customWidth="1"/>
  </cols>
  <sheetData>
    <row r="1" spans="1:38" ht="50.25" customHeight="1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37"/>
      <c r="AA1" s="37"/>
      <c r="AB1" s="37"/>
      <c r="AC1" s="38"/>
      <c r="AD1" s="38"/>
      <c r="AE1" s="38"/>
      <c r="AF1" s="38"/>
      <c r="AG1" s="37"/>
      <c r="AH1" s="37"/>
      <c r="AI1" s="37"/>
      <c r="AJ1" s="37"/>
      <c r="AK1" s="37"/>
      <c r="AL1" s="37"/>
    </row>
    <row r="2" spans="2:38" ht="16.5" customHeight="1">
      <c r="B2" s="75" t="s">
        <v>37</v>
      </c>
      <c r="C2" s="60" t="s">
        <v>39</v>
      </c>
      <c r="D2" s="61"/>
      <c r="E2" s="21" t="s">
        <v>96</v>
      </c>
      <c r="F2" s="18"/>
      <c r="G2" s="62" t="s">
        <v>97</v>
      </c>
      <c r="H2" s="61"/>
      <c r="I2" s="60" t="s">
        <v>40</v>
      </c>
      <c r="J2" s="61"/>
      <c r="K2" s="60" t="s">
        <v>41</v>
      </c>
      <c r="L2" s="61"/>
      <c r="M2" s="60" t="s">
        <v>43</v>
      </c>
      <c r="N2" s="61"/>
      <c r="O2" s="60" t="s">
        <v>45</v>
      </c>
      <c r="P2" s="61"/>
      <c r="Q2" s="60" t="s">
        <v>47</v>
      </c>
      <c r="R2" s="61"/>
      <c r="S2" s="60" t="s">
        <v>49</v>
      </c>
      <c r="T2" s="61"/>
      <c r="U2" s="60" t="s">
        <v>51</v>
      </c>
      <c r="V2" s="61"/>
      <c r="W2" s="60" t="s">
        <v>52</v>
      </c>
      <c r="X2" s="63"/>
      <c r="Y2" s="61"/>
      <c r="Z2" s="3"/>
      <c r="AA2" s="3"/>
      <c r="AB2" s="3"/>
      <c r="AC2" s="39"/>
      <c r="AD2" s="39"/>
      <c r="AE2" s="39"/>
      <c r="AF2" s="39"/>
      <c r="AG2" s="3"/>
      <c r="AH2" s="3"/>
      <c r="AI2" s="3"/>
      <c r="AJ2" s="3"/>
      <c r="AK2" s="3"/>
      <c r="AL2" s="3"/>
    </row>
    <row r="3" spans="2:38" ht="16.5" customHeight="1">
      <c r="B3" s="76"/>
      <c r="C3" s="60" t="s">
        <v>0</v>
      </c>
      <c r="D3" s="61"/>
      <c r="E3" s="21" t="s">
        <v>95</v>
      </c>
      <c r="F3" s="18"/>
      <c r="G3" s="60">
        <v>3.2</v>
      </c>
      <c r="H3" s="61"/>
      <c r="I3" s="60">
        <v>1.1</v>
      </c>
      <c r="J3" s="61"/>
      <c r="K3" s="49" t="s">
        <v>1</v>
      </c>
      <c r="L3" s="50"/>
      <c r="M3" s="49">
        <v>42</v>
      </c>
      <c r="N3" s="50"/>
      <c r="O3" s="51" t="s">
        <v>53</v>
      </c>
      <c r="P3" s="68"/>
      <c r="Q3" s="49">
        <v>3.65</v>
      </c>
      <c r="R3" s="50"/>
      <c r="S3" s="60">
        <v>2</v>
      </c>
      <c r="T3" s="61"/>
      <c r="U3" s="62" t="s">
        <v>54</v>
      </c>
      <c r="V3" s="61"/>
      <c r="W3" s="60">
        <v>16.5</v>
      </c>
      <c r="X3" s="63"/>
      <c r="Y3" s="61"/>
      <c r="Z3" s="3"/>
      <c r="AA3" s="3"/>
      <c r="AB3" s="3"/>
      <c r="AC3" s="39"/>
      <c r="AD3" s="39"/>
      <c r="AE3" s="39"/>
      <c r="AF3" s="39"/>
      <c r="AG3" s="3"/>
      <c r="AH3" s="3"/>
      <c r="AI3" s="3"/>
      <c r="AJ3" s="3"/>
      <c r="AK3" s="3"/>
      <c r="AL3" s="3"/>
    </row>
    <row r="4" spans="2:38" ht="16.5" customHeight="1">
      <c r="B4" s="76"/>
      <c r="C4" s="60" t="s">
        <v>2</v>
      </c>
      <c r="D4" s="61"/>
      <c r="E4" s="21" t="s">
        <v>90</v>
      </c>
      <c r="F4" s="18"/>
      <c r="G4" s="60">
        <v>3.2</v>
      </c>
      <c r="H4" s="61"/>
      <c r="I4" s="60">
        <v>1.4</v>
      </c>
      <c r="J4" s="61"/>
      <c r="K4" s="60" t="s">
        <v>1</v>
      </c>
      <c r="L4" s="61"/>
      <c r="M4" s="60">
        <v>41</v>
      </c>
      <c r="N4" s="61"/>
      <c r="O4" s="62" t="s">
        <v>55</v>
      </c>
      <c r="P4" s="61"/>
      <c r="Q4" s="60">
        <v>3.65</v>
      </c>
      <c r="R4" s="61"/>
      <c r="S4" s="60">
        <v>2</v>
      </c>
      <c r="T4" s="61"/>
      <c r="U4" s="62" t="s">
        <v>56</v>
      </c>
      <c r="V4" s="61"/>
      <c r="W4" s="60">
        <v>4.2</v>
      </c>
      <c r="X4" s="63"/>
      <c r="Y4" s="61"/>
      <c r="Z4" s="3"/>
      <c r="AA4" s="3"/>
      <c r="AB4" s="3"/>
      <c r="AC4" s="39"/>
      <c r="AD4" s="39"/>
      <c r="AE4" s="39"/>
      <c r="AF4" s="39"/>
      <c r="AG4" s="3"/>
      <c r="AH4" s="3"/>
      <c r="AI4" s="3"/>
      <c r="AJ4" s="3"/>
      <c r="AK4" s="3"/>
      <c r="AL4" s="3"/>
    </row>
    <row r="5" spans="2:38" ht="16.5" customHeight="1">
      <c r="B5" s="76"/>
      <c r="C5" s="60" t="s">
        <v>3</v>
      </c>
      <c r="D5" s="61"/>
      <c r="E5" s="21" t="s">
        <v>91</v>
      </c>
      <c r="F5" s="18"/>
      <c r="G5" s="60">
        <v>3.2</v>
      </c>
      <c r="H5" s="61"/>
      <c r="I5" s="60">
        <v>1.5</v>
      </c>
      <c r="J5" s="61"/>
      <c r="K5" s="60" t="s">
        <v>1</v>
      </c>
      <c r="L5" s="61"/>
      <c r="M5" s="60">
        <v>42</v>
      </c>
      <c r="N5" s="61"/>
      <c r="O5" s="62" t="s">
        <v>57</v>
      </c>
      <c r="P5" s="61"/>
      <c r="Q5" s="60">
        <v>3.65</v>
      </c>
      <c r="R5" s="61"/>
      <c r="S5" s="60">
        <v>2</v>
      </c>
      <c r="T5" s="61"/>
      <c r="U5" s="62" t="s">
        <v>58</v>
      </c>
      <c r="V5" s="61"/>
      <c r="W5" s="60">
        <v>3</v>
      </c>
      <c r="X5" s="63"/>
      <c r="Y5" s="61"/>
      <c r="Z5" s="3"/>
      <c r="AA5" s="3"/>
      <c r="AB5" s="3"/>
      <c r="AC5" s="39"/>
      <c r="AD5" s="39"/>
      <c r="AE5" s="39"/>
      <c r="AF5" s="39"/>
      <c r="AG5" s="3"/>
      <c r="AH5" s="3"/>
      <c r="AI5" s="3"/>
      <c r="AJ5" s="3"/>
      <c r="AK5" s="3"/>
      <c r="AL5" s="3"/>
    </row>
    <row r="6" spans="2:38" ht="16.5" customHeight="1">
      <c r="B6" s="76"/>
      <c r="C6" s="60" t="s">
        <v>4</v>
      </c>
      <c r="D6" s="61"/>
      <c r="E6" s="21" t="s">
        <v>94</v>
      </c>
      <c r="F6" s="18"/>
      <c r="G6" s="60">
        <v>3.7</v>
      </c>
      <c r="H6" s="61"/>
      <c r="I6" s="60">
        <v>1.4</v>
      </c>
      <c r="J6" s="61"/>
      <c r="K6" s="60" t="s">
        <v>1</v>
      </c>
      <c r="L6" s="61"/>
      <c r="M6" s="60">
        <v>44</v>
      </c>
      <c r="N6" s="61"/>
      <c r="O6" s="62" t="s">
        <v>59</v>
      </c>
      <c r="P6" s="61"/>
      <c r="Q6" s="60">
        <v>4.2</v>
      </c>
      <c r="R6" s="61"/>
      <c r="S6" s="60">
        <v>2.75</v>
      </c>
      <c r="T6" s="61"/>
      <c r="U6" s="62" t="s">
        <v>60</v>
      </c>
      <c r="V6" s="61"/>
      <c r="W6" s="60">
        <v>21</v>
      </c>
      <c r="X6" s="63"/>
      <c r="Y6" s="61"/>
      <c r="Z6" s="3"/>
      <c r="AA6" s="3"/>
      <c r="AB6" s="3"/>
      <c r="AC6" s="39"/>
      <c r="AD6" s="39"/>
      <c r="AE6" s="39"/>
      <c r="AF6" s="39"/>
      <c r="AG6" s="3"/>
      <c r="AH6" s="3"/>
      <c r="AI6" s="3"/>
      <c r="AJ6" s="3"/>
      <c r="AK6" s="3"/>
      <c r="AL6" s="3"/>
    </row>
    <row r="7" spans="2:38" ht="16.5" customHeight="1">
      <c r="B7" s="76"/>
      <c r="C7" s="60" t="s">
        <v>5</v>
      </c>
      <c r="D7" s="61"/>
      <c r="E7" s="21" t="s">
        <v>92</v>
      </c>
      <c r="F7" s="18"/>
      <c r="G7" s="60">
        <v>3.7</v>
      </c>
      <c r="H7" s="61"/>
      <c r="I7" s="49">
        <v>1.4</v>
      </c>
      <c r="J7" s="50"/>
      <c r="K7" s="60" t="s">
        <v>1</v>
      </c>
      <c r="L7" s="61"/>
      <c r="M7" s="60">
        <v>44</v>
      </c>
      <c r="N7" s="61"/>
      <c r="O7" s="62" t="s">
        <v>55</v>
      </c>
      <c r="P7" s="61"/>
      <c r="Q7" s="60">
        <v>4.2</v>
      </c>
      <c r="R7" s="61"/>
      <c r="S7" s="60">
        <v>2.75</v>
      </c>
      <c r="T7" s="61"/>
      <c r="U7" s="62" t="s">
        <v>61</v>
      </c>
      <c r="V7" s="61"/>
      <c r="W7" s="60">
        <v>2.8</v>
      </c>
      <c r="X7" s="63"/>
      <c r="Y7" s="61"/>
      <c r="Z7" s="3"/>
      <c r="AA7" s="3"/>
      <c r="AB7" s="3"/>
      <c r="AC7" s="39"/>
      <c r="AD7" s="39"/>
      <c r="AE7" s="39"/>
      <c r="AF7" s="39"/>
      <c r="AG7" s="3"/>
      <c r="AH7" s="3"/>
      <c r="AI7" s="3"/>
      <c r="AJ7" s="3"/>
      <c r="AK7" s="3"/>
      <c r="AL7" s="3"/>
    </row>
    <row r="8" spans="2:38" ht="16.5" customHeight="1">
      <c r="B8" s="77"/>
      <c r="C8" s="60" t="s">
        <v>6</v>
      </c>
      <c r="D8" s="61"/>
      <c r="E8" s="21" t="s">
        <v>93</v>
      </c>
      <c r="F8" s="18"/>
      <c r="G8" s="60">
        <v>3.7</v>
      </c>
      <c r="H8" s="61"/>
      <c r="I8" s="49">
        <v>2.2</v>
      </c>
      <c r="J8" s="50"/>
      <c r="K8" s="60" t="s">
        <v>1</v>
      </c>
      <c r="L8" s="61"/>
      <c r="M8" s="60">
        <v>42</v>
      </c>
      <c r="N8" s="61"/>
      <c r="O8" s="62" t="s">
        <v>55</v>
      </c>
      <c r="P8" s="61"/>
      <c r="Q8" s="60">
        <v>4.2</v>
      </c>
      <c r="R8" s="61"/>
      <c r="S8" s="60">
        <v>2.75</v>
      </c>
      <c r="T8" s="61"/>
      <c r="U8" s="62" t="s">
        <v>61</v>
      </c>
      <c r="V8" s="61"/>
      <c r="W8" s="60">
        <v>3</v>
      </c>
      <c r="X8" s="63"/>
      <c r="Y8" s="61"/>
      <c r="Z8" s="3"/>
      <c r="AA8" s="3"/>
      <c r="AB8" s="3"/>
      <c r="AC8" s="39"/>
      <c r="AD8" s="39"/>
      <c r="AE8" s="39"/>
      <c r="AF8" s="39"/>
      <c r="AG8" s="3"/>
      <c r="AH8" s="3"/>
      <c r="AI8" s="3"/>
      <c r="AJ8" s="3"/>
      <c r="AK8" s="3"/>
      <c r="AL8" s="3"/>
    </row>
    <row r="9" spans="2:38" ht="9.75" customHeight="1">
      <c r="B9" s="2"/>
      <c r="C9" s="3"/>
      <c r="D9" s="3"/>
      <c r="E9" s="22"/>
      <c r="F9" s="3"/>
      <c r="G9" s="3"/>
      <c r="H9" s="3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9"/>
      <c r="AD9" s="39"/>
      <c r="AE9" s="39"/>
      <c r="AF9" s="39"/>
      <c r="AG9" s="3"/>
      <c r="AH9" s="3"/>
      <c r="AI9" s="3"/>
      <c r="AJ9" s="3"/>
      <c r="AK9" s="3"/>
      <c r="AL9" s="3"/>
    </row>
    <row r="10" ht="9.75" customHeight="1"/>
    <row r="11" spans="2:40" ht="19.5" customHeight="1">
      <c r="B11" s="75" t="s">
        <v>62</v>
      </c>
      <c r="C11" s="60" t="s">
        <v>63</v>
      </c>
      <c r="D11" s="61"/>
      <c r="E11" s="21"/>
      <c r="F11" s="18"/>
      <c r="G11" s="60" t="s">
        <v>64</v>
      </c>
      <c r="H11" s="61"/>
      <c r="I11" s="60" t="s">
        <v>65</v>
      </c>
      <c r="J11" s="61"/>
      <c r="K11" s="60" t="s">
        <v>66</v>
      </c>
      <c r="L11" s="61"/>
      <c r="M11" s="60" t="s">
        <v>67</v>
      </c>
      <c r="N11" s="61"/>
      <c r="O11" s="60" t="s">
        <v>68</v>
      </c>
      <c r="P11" s="61"/>
      <c r="Q11" s="60" t="s">
        <v>69</v>
      </c>
      <c r="R11" s="61"/>
      <c r="S11" s="60" t="s">
        <v>70</v>
      </c>
      <c r="T11" s="61"/>
      <c r="U11" s="60" t="s">
        <v>71</v>
      </c>
      <c r="V11" s="61"/>
      <c r="W11" s="60" t="s">
        <v>72</v>
      </c>
      <c r="X11" s="63"/>
      <c r="Y11" s="61"/>
      <c r="Z11" s="3"/>
      <c r="AA11" s="3"/>
      <c r="AB11" s="3"/>
      <c r="AC11" s="39"/>
      <c r="AD11" s="39"/>
      <c r="AE11" s="39"/>
      <c r="AF11" s="39"/>
      <c r="AG11" s="3"/>
      <c r="AH11" s="3"/>
      <c r="AI11" s="3"/>
      <c r="AJ11" s="3"/>
      <c r="AK11" s="3"/>
      <c r="AL11" s="3"/>
      <c r="AN11" s="1" t="s">
        <v>98</v>
      </c>
    </row>
    <row r="12" spans="2:38" ht="19.5" customHeight="1">
      <c r="B12" s="76"/>
      <c r="C12" s="49" t="s">
        <v>7</v>
      </c>
      <c r="D12" s="50"/>
      <c r="E12" s="24"/>
      <c r="F12" s="17"/>
      <c r="G12" s="49">
        <v>3.2</v>
      </c>
      <c r="H12" s="50"/>
      <c r="I12" s="49">
        <v>2.3</v>
      </c>
      <c r="J12" s="50"/>
      <c r="K12" s="49" t="s">
        <v>8</v>
      </c>
      <c r="L12" s="50"/>
      <c r="M12" s="49">
        <v>88</v>
      </c>
      <c r="N12" s="50"/>
      <c r="O12" s="70" t="s">
        <v>73</v>
      </c>
      <c r="P12" s="50"/>
      <c r="Q12" s="49">
        <v>3.65</v>
      </c>
      <c r="R12" s="50"/>
      <c r="S12" s="69">
        <v>2</v>
      </c>
      <c r="T12" s="68"/>
      <c r="U12" s="70" t="s">
        <v>54</v>
      </c>
      <c r="V12" s="50"/>
      <c r="W12" s="49">
        <v>34.5</v>
      </c>
      <c r="X12" s="71"/>
      <c r="Y12" s="50"/>
      <c r="Z12" s="4"/>
      <c r="AA12" s="4"/>
      <c r="AB12" s="4"/>
      <c r="AC12" s="41" t="s">
        <v>109</v>
      </c>
      <c r="AD12" s="41"/>
      <c r="AE12" s="41"/>
      <c r="AF12" s="41"/>
      <c r="AG12" s="4"/>
      <c r="AH12" s="4"/>
      <c r="AI12" s="4"/>
      <c r="AJ12" s="4"/>
      <c r="AK12" s="4"/>
      <c r="AL12" s="4"/>
    </row>
    <row r="13" spans="2:40" ht="19.5" customHeight="1">
      <c r="B13" s="76"/>
      <c r="C13" s="49" t="s">
        <v>9</v>
      </c>
      <c r="D13" s="50"/>
      <c r="E13" s="24"/>
      <c r="F13" s="17"/>
      <c r="G13" s="49">
        <v>3.2</v>
      </c>
      <c r="H13" s="50"/>
      <c r="I13" s="49">
        <v>3.1</v>
      </c>
      <c r="J13" s="50"/>
      <c r="K13" s="49" t="s">
        <v>8</v>
      </c>
      <c r="L13" s="50"/>
      <c r="M13" s="49">
        <v>86</v>
      </c>
      <c r="N13" s="50"/>
      <c r="O13" s="70" t="s">
        <v>74</v>
      </c>
      <c r="P13" s="50"/>
      <c r="Q13" s="49">
        <v>3.65</v>
      </c>
      <c r="R13" s="50"/>
      <c r="S13" s="69">
        <v>2</v>
      </c>
      <c r="T13" s="68"/>
      <c r="U13" s="70" t="s">
        <v>56</v>
      </c>
      <c r="V13" s="50"/>
      <c r="W13" s="49">
        <v>9.3</v>
      </c>
      <c r="X13" s="71"/>
      <c r="Y13" s="50"/>
      <c r="Z13" s="4" t="s">
        <v>104</v>
      </c>
      <c r="AA13" s="4" t="s">
        <v>101</v>
      </c>
      <c r="AB13" s="4">
        <f>6.5*2+2.5+5</f>
        <v>20.5</v>
      </c>
      <c r="AC13" s="41">
        <f>AB13/6.3</f>
        <v>3.253968253968254</v>
      </c>
      <c r="AD13" s="41">
        <f>AC13*AH13</f>
        <v>3253.968253968254</v>
      </c>
      <c r="AE13" s="41"/>
      <c r="AF13" s="41"/>
      <c r="AG13" s="4">
        <v>42</v>
      </c>
      <c r="AH13" s="4">
        <v>1000</v>
      </c>
      <c r="AI13" s="4">
        <f>AG13*AH13</f>
        <v>42000</v>
      </c>
      <c r="AJ13" s="4"/>
      <c r="AK13" s="4"/>
      <c r="AL13" s="4"/>
      <c r="AN13" s="1">
        <f>M13*16+200</f>
        <v>1576</v>
      </c>
    </row>
    <row r="14" spans="2:40" ht="19.5" customHeight="1">
      <c r="B14" s="76"/>
      <c r="C14" s="49" t="s">
        <v>10</v>
      </c>
      <c r="D14" s="50"/>
      <c r="E14" s="24"/>
      <c r="F14" s="17"/>
      <c r="G14" s="49">
        <v>3.2</v>
      </c>
      <c r="H14" s="50"/>
      <c r="I14" s="49">
        <v>3.3</v>
      </c>
      <c r="J14" s="50"/>
      <c r="K14" s="49" t="s">
        <v>8</v>
      </c>
      <c r="L14" s="50"/>
      <c r="M14" s="49">
        <v>88</v>
      </c>
      <c r="N14" s="50"/>
      <c r="O14" s="70" t="s">
        <v>75</v>
      </c>
      <c r="P14" s="50"/>
      <c r="Q14" s="49">
        <v>3.65</v>
      </c>
      <c r="R14" s="50"/>
      <c r="S14" s="69">
        <v>2</v>
      </c>
      <c r="T14" s="68"/>
      <c r="U14" s="70" t="s">
        <v>58</v>
      </c>
      <c r="V14" s="50"/>
      <c r="W14" s="49">
        <v>6.6</v>
      </c>
      <c r="X14" s="71"/>
      <c r="Y14" s="50"/>
      <c r="Z14" s="4" t="s">
        <v>103</v>
      </c>
      <c r="AA14" s="4" t="s">
        <v>102</v>
      </c>
      <c r="AB14" s="4">
        <f>7*2*2.8+10+5</f>
        <v>54.199999999999996</v>
      </c>
      <c r="AC14" s="41">
        <f>AB14/6.3</f>
        <v>8.603174603174603</v>
      </c>
      <c r="AD14" s="41">
        <f>AC14*AH14</f>
        <v>8603.174603174602</v>
      </c>
      <c r="AE14" s="41"/>
      <c r="AF14" s="41"/>
      <c r="AG14" s="4">
        <v>88</v>
      </c>
      <c r="AH14" s="4">
        <v>1000</v>
      </c>
      <c r="AI14" s="4">
        <f>AG14*AH14</f>
        <v>88000</v>
      </c>
      <c r="AJ14" s="4"/>
      <c r="AK14" s="4"/>
      <c r="AL14" s="4"/>
      <c r="AN14" s="1">
        <f>AN13*10</f>
        <v>15760</v>
      </c>
    </row>
    <row r="15" spans="2:44" ht="19.5" customHeight="1">
      <c r="B15" s="76"/>
      <c r="C15" s="49" t="s">
        <v>11</v>
      </c>
      <c r="D15" s="50"/>
      <c r="E15" s="24"/>
      <c r="F15" s="17"/>
      <c r="G15" s="49">
        <v>3.7</v>
      </c>
      <c r="H15" s="50"/>
      <c r="I15" s="49">
        <v>3.5</v>
      </c>
      <c r="J15" s="50"/>
      <c r="K15" s="49" t="s">
        <v>8</v>
      </c>
      <c r="L15" s="50"/>
      <c r="M15" s="49">
        <v>96</v>
      </c>
      <c r="N15" s="50"/>
      <c r="O15" s="70" t="s">
        <v>73</v>
      </c>
      <c r="P15" s="50"/>
      <c r="Q15" s="49">
        <v>4.2</v>
      </c>
      <c r="R15" s="50"/>
      <c r="S15" s="49">
        <v>2.75</v>
      </c>
      <c r="T15" s="50"/>
      <c r="U15" s="70" t="s">
        <v>61</v>
      </c>
      <c r="V15" s="50"/>
      <c r="W15" s="49">
        <v>17.5</v>
      </c>
      <c r="X15" s="71"/>
      <c r="Y15" s="50"/>
      <c r="Z15" s="4" t="s">
        <v>106</v>
      </c>
      <c r="AA15" s="4" t="s">
        <v>105</v>
      </c>
      <c r="AB15" s="4">
        <f>4*7*6.2+15+5</f>
        <v>193.6</v>
      </c>
      <c r="AC15" s="41">
        <f>AB15/6.3</f>
        <v>30.73015873015873</v>
      </c>
      <c r="AD15" s="41">
        <f>AC15*AH15</f>
        <v>30730.15873015873</v>
      </c>
      <c r="AE15" s="41"/>
      <c r="AF15" s="41"/>
      <c r="AG15" s="4">
        <f>88*4*2</f>
        <v>704</v>
      </c>
      <c r="AH15" s="4">
        <v>1000</v>
      </c>
      <c r="AI15" s="4">
        <f>AG15*AH15</f>
        <v>704000</v>
      </c>
      <c r="AJ15" s="4"/>
      <c r="AK15" s="4"/>
      <c r="AL15" s="4"/>
      <c r="AN15" s="1">
        <v>600</v>
      </c>
      <c r="AR15" s="1">
        <f>(86*16+150)*10</f>
        <v>15260</v>
      </c>
    </row>
    <row r="16" spans="2:44" ht="19.5" customHeight="1">
      <c r="B16" s="76"/>
      <c r="C16" s="86" t="s">
        <v>12</v>
      </c>
      <c r="D16" s="87"/>
      <c r="E16" s="25"/>
      <c r="F16" s="19"/>
      <c r="G16" s="49">
        <v>3.7</v>
      </c>
      <c r="H16" s="50"/>
      <c r="I16" s="49">
        <v>3.5</v>
      </c>
      <c r="J16" s="50"/>
      <c r="K16" s="49" t="s">
        <v>8</v>
      </c>
      <c r="L16" s="50"/>
      <c r="M16" s="49">
        <v>93</v>
      </c>
      <c r="N16" s="50"/>
      <c r="O16" s="70" t="s">
        <v>74</v>
      </c>
      <c r="P16" s="50"/>
      <c r="Q16" s="49">
        <v>4.2</v>
      </c>
      <c r="R16" s="50"/>
      <c r="S16" s="49">
        <v>2.75</v>
      </c>
      <c r="T16" s="50"/>
      <c r="U16" s="70" t="s">
        <v>61</v>
      </c>
      <c r="V16" s="50"/>
      <c r="W16" s="49">
        <v>7</v>
      </c>
      <c r="X16" s="71"/>
      <c r="Y16" s="50"/>
      <c r="Z16" s="4" t="s">
        <v>108</v>
      </c>
      <c r="AA16" s="4" t="s">
        <v>107</v>
      </c>
      <c r="AB16" s="4">
        <f>6.5*2*4.3+15+5</f>
        <v>75.9</v>
      </c>
      <c r="AC16" s="41">
        <f>AB16/6.3</f>
        <v>12.04761904761905</v>
      </c>
      <c r="AD16" s="41">
        <f>AC16*AH16</f>
        <v>12047.61904761905</v>
      </c>
      <c r="AE16" s="41"/>
      <c r="AF16" s="41"/>
      <c r="AG16" s="4">
        <f>88*2</f>
        <v>176</v>
      </c>
      <c r="AH16" s="4">
        <v>1000</v>
      </c>
      <c r="AI16" s="4">
        <f>AG16*AH16</f>
        <v>176000</v>
      </c>
      <c r="AJ16" s="4"/>
      <c r="AK16" s="4"/>
      <c r="AL16" s="4"/>
      <c r="AN16" s="1">
        <v>1000</v>
      </c>
      <c r="AR16" s="1">
        <v>1200</v>
      </c>
    </row>
    <row r="17" spans="2:44" ht="19.5" customHeight="1">
      <c r="B17" s="76"/>
      <c r="C17" s="88"/>
      <c r="D17" s="89"/>
      <c r="E17" s="26"/>
      <c r="F17" s="20"/>
      <c r="G17" s="49">
        <v>3.7</v>
      </c>
      <c r="H17" s="50"/>
      <c r="I17" s="49">
        <v>4.4</v>
      </c>
      <c r="J17" s="50"/>
      <c r="K17" s="49" t="s">
        <v>8</v>
      </c>
      <c r="L17" s="50"/>
      <c r="M17" s="49">
        <v>94</v>
      </c>
      <c r="N17" s="50"/>
      <c r="O17" s="70" t="s">
        <v>53</v>
      </c>
      <c r="P17" s="50"/>
      <c r="Q17" s="49">
        <v>4.2</v>
      </c>
      <c r="R17" s="50"/>
      <c r="S17" s="49">
        <v>2.75</v>
      </c>
      <c r="T17" s="50"/>
      <c r="U17" s="70" t="s">
        <v>61</v>
      </c>
      <c r="V17" s="50"/>
      <c r="W17" s="49">
        <v>6.6</v>
      </c>
      <c r="X17" s="71"/>
      <c r="Y17" s="50"/>
      <c r="Z17" s="4"/>
      <c r="AA17" s="4"/>
      <c r="AB17" s="4"/>
      <c r="AC17" s="41"/>
      <c r="AD17" s="41">
        <f>SUM(AD13:AD16)</f>
        <v>54634.920634920636</v>
      </c>
      <c r="AE17" s="41"/>
      <c r="AF17" s="41"/>
      <c r="AG17" s="4">
        <f>SUM(AG13:AG16)</f>
        <v>1010</v>
      </c>
      <c r="AH17" s="4"/>
      <c r="AI17" s="4">
        <f>SUM(AI13:AI16)</f>
        <v>1010000</v>
      </c>
      <c r="AJ17" s="4"/>
      <c r="AK17" s="4"/>
      <c r="AL17" s="4"/>
      <c r="AN17" s="1">
        <f>AN16+AN15+AN14</f>
        <v>17360</v>
      </c>
      <c r="AR17" s="1">
        <v>1000</v>
      </c>
    </row>
    <row r="18" spans="2:44" ht="19.5" customHeight="1">
      <c r="B18" s="77"/>
      <c r="C18" s="49" t="s">
        <v>13</v>
      </c>
      <c r="D18" s="50"/>
      <c r="E18" s="24"/>
      <c r="F18" s="17"/>
      <c r="G18" s="49">
        <v>3.7</v>
      </c>
      <c r="H18" s="50"/>
      <c r="I18" s="49">
        <v>3.1</v>
      </c>
      <c r="J18" s="50"/>
      <c r="K18" s="49" t="s">
        <v>8</v>
      </c>
      <c r="L18" s="50"/>
      <c r="M18" s="49">
        <v>91</v>
      </c>
      <c r="N18" s="50"/>
      <c r="O18" s="70" t="s">
        <v>74</v>
      </c>
      <c r="P18" s="50"/>
      <c r="Q18" s="49">
        <v>4.2</v>
      </c>
      <c r="R18" s="50"/>
      <c r="S18" s="49">
        <v>2.75</v>
      </c>
      <c r="T18" s="50"/>
      <c r="U18" s="70" t="s">
        <v>61</v>
      </c>
      <c r="V18" s="50"/>
      <c r="W18" s="49">
        <v>6.2</v>
      </c>
      <c r="X18" s="71"/>
      <c r="Y18" s="50"/>
      <c r="Z18" s="4"/>
      <c r="AA18" s="4"/>
      <c r="AB18" s="4"/>
      <c r="AC18" s="41"/>
      <c r="AD18" s="41"/>
      <c r="AE18" s="41"/>
      <c r="AF18" s="41"/>
      <c r="AG18" s="4"/>
      <c r="AH18" s="4"/>
      <c r="AI18" s="4"/>
      <c r="AJ18" s="4"/>
      <c r="AK18" s="4"/>
      <c r="AL18" s="4"/>
      <c r="AR18" s="1">
        <f>SUM(AR15:AR17)</f>
        <v>17460</v>
      </c>
    </row>
    <row r="19" spans="2:38" ht="9.75" customHeight="1">
      <c r="B19" s="2"/>
      <c r="C19" s="4"/>
      <c r="D19" s="4"/>
      <c r="E19" s="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1"/>
      <c r="AD19" s="41"/>
      <c r="AE19" s="41"/>
      <c r="AF19" s="41"/>
      <c r="AG19" s="4"/>
      <c r="AH19" s="4"/>
      <c r="AI19" s="4"/>
      <c r="AJ19" s="4"/>
      <c r="AK19" s="4"/>
      <c r="AL19" s="4"/>
    </row>
    <row r="20" ht="9.75" customHeight="1">
      <c r="AP20" s="1">
        <f>13*1.99*0.9+50</f>
        <v>73.283</v>
      </c>
    </row>
    <row r="21" spans="2:45" ht="35.25" customHeight="1">
      <c r="B21" s="75" t="s">
        <v>62</v>
      </c>
      <c r="C21" s="80" t="s">
        <v>38</v>
      </c>
      <c r="D21" s="81"/>
      <c r="E21" s="30"/>
      <c r="F21" s="15"/>
      <c r="G21" s="80" t="s">
        <v>64</v>
      </c>
      <c r="H21" s="81"/>
      <c r="I21" s="80" t="s">
        <v>65</v>
      </c>
      <c r="J21" s="81"/>
      <c r="K21" s="80" t="s">
        <v>66</v>
      </c>
      <c r="L21" s="81"/>
      <c r="M21" s="80" t="s">
        <v>42</v>
      </c>
      <c r="N21" s="81"/>
      <c r="O21" s="80" t="s">
        <v>44</v>
      </c>
      <c r="P21" s="81"/>
      <c r="Q21" s="80" t="s">
        <v>46</v>
      </c>
      <c r="R21" s="81"/>
      <c r="S21" s="80" t="s">
        <v>48</v>
      </c>
      <c r="T21" s="81"/>
      <c r="U21" s="80" t="s">
        <v>50</v>
      </c>
      <c r="V21" s="81"/>
      <c r="W21" s="80" t="s">
        <v>72</v>
      </c>
      <c r="X21" s="84"/>
      <c r="Y21" s="81"/>
      <c r="Z21" s="3" t="s">
        <v>115</v>
      </c>
      <c r="AA21" s="3"/>
      <c r="AB21" s="3"/>
      <c r="AC21" s="39"/>
      <c r="AD21" s="39"/>
      <c r="AE21" s="39"/>
      <c r="AF21" s="39"/>
      <c r="AG21" s="3"/>
      <c r="AH21" s="3"/>
      <c r="AI21" s="3">
        <f>AI17/1000</f>
        <v>1010</v>
      </c>
      <c r="AJ21" s="3"/>
      <c r="AK21" s="3"/>
      <c r="AL21" s="3"/>
      <c r="AS21" s="1">
        <f>13*1.99*0.9+50</f>
        <v>73.283</v>
      </c>
    </row>
    <row r="22" spans="2:38" ht="13.5" customHeight="1">
      <c r="B22" s="76"/>
      <c r="C22" s="82"/>
      <c r="D22" s="83"/>
      <c r="E22" s="31"/>
      <c r="F22" s="16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82"/>
      <c r="T22" s="83"/>
      <c r="U22" s="82"/>
      <c r="V22" s="83"/>
      <c r="W22" s="82"/>
      <c r="X22" s="85"/>
      <c r="Y22" s="83"/>
      <c r="Z22" s="3"/>
      <c r="AA22" s="3"/>
      <c r="AB22" s="3"/>
      <c r="AC22" s="39"/>
      <c r="AD22" s="39"/>
      <c r="AE22" s="39"/>
      <c r="AF22" s="39"/>
      <c r="AG22" s="3"/>
      <c r="AH22" s="3"/>
      <c r="AI22" s="3">
        <f>AI21*1.55*0.9+50</f>
        <v>1458.95</v>
      </c>
      <c r="AJ22" s="3"/>
      <c r="AK22" s="3"/>
      <c r="AL22" s="3"/>
    </row>
    <row r="23" spans="2:45" ht="35.25" customHeight="1">
      <c r="B23" s="76"/>
      <c r="C23" s="49" t="s">
        <v>33</v>
      </c>
      <c r="D23" s="50"/>
      <c r="E23" s="24"/>
      <c r="F23" s="17"/>
      <c r="G23" s="49">
        <v>3.7</v>
      </c>
      <c r="H23" s="50"/>
      <c r="I23" s="49">
        <v>4.5</v>
      </c>
      <c r="J23" s="50"/>
      <c r="K23" s="49" t="s">
        <v>34</v>
      </c>
      <c r="L23" s="50"/>
      <c r="M23" s="49">
        <v>125</v>
      </c>
      <c r="N23" s="50"/>
      <c r="O23" s="70" t="s">
        <v>73</v>
      </c>
      <c r="P23" s="50"/>
      <c r="Q23" s="49">
        <v>4.2</v>
      </c>
      <c r="R23" s="50"/>
      <c r="S23" s="49">
        <v>2.75</v>
      </c>
      <c r="T23" s="50"/>
      <c r="U23" s="70" t="s">
        <v>61</v>
      </c>
      <c r="V23" s="50"/>
      <c r="W23" s="49">
        <v>22.5</v>
      </c>
      <c r="X23" s="71"/>
      <c r="Y23" s="50"/>
      <c r="Z23" s="4" t="s">
        <v>116</v>
      </c>
      <c r="AA23" s="4">
        <f>3.7*2</f>
        <v>7.4</v>
      </c>
      <c r="AB23" s="4"/>
      <c r="AC23" s="41"/>
      <c r="AD23" s="41"/>
      <c r="AE23" s="41"/>
      <c r="AF23" s="41"/>
      <c r="AG23" s="4"/>
      <c r="AH23" s="4"/>
      <c r="AI23" s="4"/>
      <c r="AJ23" s="4"/>
      <c r="AK23" s="4"/>
      <c r="AL23" s="4"/>
      <c r="AM23" s="55" t="s">
        <v>99</v>
      </c>
      <c r="AN23" s="56"/>
      <c r="AO23" s="56"/>
      <c r="AP23" s="1">
        <f>1562.5+74</f>
        <v>1636.5</v>
      </c>
      <c r="AQ23" s="1">
        <f>AP23/6.3</f>
        <v>259.76190476190476</v>
      </c>
      <c r="AS23" s="1">
        <f>AS21/6.3</f>
        <v>11.632222222222223</v>
      </c>
    </row>
    <row r="24" spans="2:38" ht="35.25" customHeight="1">
      <c r="B24" s="77"/>
      <c r="C24" s="60" t="s">
        <v>35</v>
      </c>
      <c r="D24" s="61"/>
      <c r="E24" s="21"/>
      <c r="F24" s="18"/>
      <c r="G24" s="49">
        <v>3.7</v>
      </c>
      <c r="H24" s="50"/>
      <c r="I24" s="49">
        <v>5</v>
      </c>
      <c r="J24" s="50"/>
      <c r="K24" s="49" t="s">
        <v>34</v>
      </c>
      <c r="L24" s="50"/>
      <c r="M24" s="49">
        <v>125</v>
      </c>
      <c r="N24" s="50"/>
      <c r="O24" s="70" t="s">
        <v>74</v>
      </c>
      <c r="P24" s="50"/>
      <c r="Q24" s="49">
        <v>4.2</v>
      </c>
      <c r="R24" s="50"/>
      <c r="S24" s="49">
        <v>2.75</v>
      </c>
      <c r="T24" s="50"/>
      <c r="U24" s="70" t="s">
        <v>61</v>
      </c>
      <c r="V24" s="50"/>
      <c r="W24" s="49">
        <v>7.5</v>
      </c>
      <c r="X24" s="71"/>
      <c r="Y24" s="50"/>
      <c r="Z24" s="4">
        <f>7*2*3.1+10+5</f>
        <v>58.4</v>
      </c>
      <c r="AA24" s="4">
        <f>6.5*2*2.3+5+10</f>
        <v>44.9</v>
      </c>
      <c r="AB24" s="4"/>
      <c r="AC24" s="41"/>
      <c r="AD24" s="41"/>
      <c r="AE24" s="41"/>
      <c r="AF24" s="41"/>
      <c r="AG24" s="4"/>
      <c r="AH24" s="4"/>
      <c r="AI24" s="4"/>
      <c r="AJ24" s="4"/>
      <c r="AK24" s="4"/>
      <c r="AL24" s="4"/>
    </row>
    <row r="25" ht="9.75" customHeight="1"/>
    <row r="26" ht="9.75" customHeight="1"/>
    <row r="27" spans="2:40" ht="19.5" customHeight="1">
      <c r="B27" s="75" t="s">
        <v>62</v>
      </c>
      <c r="C27" s="60" t="s">
        <v>63</v>
      </c>
      <c r="D27" s="61"/>
      <c r="E27" s="21"/>
      <c r="F27" s="18"/>
      <c r="G27" s="60" t="s">
        <v>64</v>
      </c>
      <c r="H27" s="61"/>
      <c r="I27" s="60" t="s">
        <v>65</v>
      </c>
      <c r="J27" s="61"/>
      <c r="K27" s="60" t="s">
        <v>66</v>
      </c>
      <c r="L27" s="61"/>
      <c r="M27" s="60" t="s">
        <v>67</v>
      </c>
      <c r="N27" s="61"/>
      <c r="O27" s="60" t="s">
        <v>68</v>
      </c>
      <c r="P27" s="61"/>
      <c r="Q27" s="60" t="s">
        <v>69</v>
      </c>
      <c r="R27" s="61"/>
      <c r="S27" s="60" t="s">
        <v>70</v>
      </c>
      <c r="T27" s="61"/>
      <c r="U27" s="60" t="s">
        <v>71</v>
      </c>
      <c r="V27" s="61"/>
      <c r="W27" s="60" t="s">
        <v>72</v>
      </c>
      <c r="X27" s="63"/>
      <c r="Y27" s="61"/>
      <c r="Z27" s="3">
        <f>Z24/6.3</f>
        <v>9.26984126984127</v>
      </c>
      <c r="AA27" s="3">
        <f>AA24/6.3</f>
        <v>7.1269841269841265</v>
      </c>
      <c r="AB27" s="3"/>
      <c r="AC27" s="39"/>
      <c r="AD27" s="39"/>
      <c r="AE27" s="39"/>
      <c r="AF27" s="39"/>
      <c r="AG27" s="3"/>
      <c r="AH27" s="3"/>
      <c r="AI27" s="3"/>
      <c r="AJ27" s="3"/>
      <c r="AK27" s="3"/>
      <c r="AL27" s="3"/>
      <c r="AN27" s="1" t="s">
        <v>100</v>
      </c>
    </row>
    <row r="28" spans="2:38" ht="19.5" customHeight="1">
      <c r="B28" s="76"/>
      <c r="C28" s="60" t="s">
        <v>14</v>
      </c>
      <c r="D28" s="61"/>
      <c r="E28" s="21"/>
      <c r="F28" s="18"/>
      <c r="G28" s="60">
        <v>3.7</v>
      </c>
      <c r="H28" s="61"/>
      <c r="I28" s="60">
        <v>10</v>
      </c>
      <c r="J28" s="61"/>
      <c r="K28" s="60" t="s">
        <v>88</v>
      </c>
      <c r="L28" s="61"/>
      <c r="M28" s="60">
        <v>315</v>
      </c>
      <c r="N28" s="61"/>
      <c r="O28" s="62" t="s">
        <v>76</v>
      </c>
      <c r="P28" s="61"/>
      <c r="Q28" s="60">
        <v>4.2</v>
      </c>
      <c r="R28" s="61"/>
      <c r="S28" s="60">
        <v>2.75</v>
      </c>
      <c r="T28" s="61"/>
      <c r="U28" s="62" t="s">
        <v>77</v>
      </c>
      <c r="V28" s="61"/>
      <c r="W28" s="60">
        <v>20</v>
      </c>
      <c r="X28" s="63"/>
      <c r="Y28" s="61"/>
      <c r="Z28" s="3"/>
      <c r="AA28" s="3"/>
      <c r="AB28" s="3"/>
      <c r="AC28" s="39"/>
      <c r="AD28" s="39"/>
      <c r="AE28" s="39"/>
      <c r="AF28" s="39"/>
      <c r="AG28" s="3"/>
      <c r="AH28" s="3"/>
      <c r="AI28" s="3"/>
      <c r="AJ28" s="3"/>
      <c r="AK28" s="3"/>
      <c r="AL28" s="3"/>
    </row>
    <row r="29" spans="2:38" ht="19.5" customHeight="1">
      <c r="B29" s="76"/>
      <c r="C29" s="86" t="s">
        <v>15</v>
      </c>
      <c r="D29" s="87"/>
      <c r="E29" s="25"/>
      <c r="F29" s="19"/>
      <c r="G29" s="60">
        <v>3.2</v>
      </c>
      <c r="H29" s="61"/>
      <c r="I29" s="60">
        <v>10</v>
      </c>
      <c r="J29" s="61"/>
      <c r="K29" s="60" t="s">
        <v>89</v>
      </c>
      <c r="L29" s="61"/>
      <c r="M29" s="60">
        <v>310</v>
      </c>
      <c r="N29" s="61"/>
      <c r="O29" s="62" t="s">
        <v>76</v>
      </c>
      <c r="P29" s="61"/>
      <c r="Q29" s="60">
        <v>3.65</v>
      </c>
      <c r="R29" s="61"/>
      <c r="S29" s="60">
        <v>2</v>
      </c>
      <c r="T29" s="61"/>
      <c r="U29" s="62" t="s">
        <v>56</v>
      </c>
      <c r="V29" s="61"/>
      <c r="W29" s="60">
        <v>30</v>
      </c>
      <c r="X29" s="63"/>
      <c r="Y29" s="61"/>
      <c r="Z29" s="3"/>
      <c r="AA29" s="3"/>
      <c r="AB29" s="3"/>
      <c r="AC29" s="39"/>
      <c r="AD29" s="39"/>
      <c r="AE29" s="39"/>
      <c r="AF29" s="39"/>
      <c r="AG29" s="3"/>
      <c r="AH29" s="3"/>
      <c r="AI29" s="3"/>
      <c r="AJ29" s="3"/>
      <c r="AK29" s="3"/>
      <c r="AL29" s="3"/>
    </row>
    <row r="30" spans="2:44" ht="19.5" customHeight="1">
      <c r="B30" s="76"/>
      <c r="C30" s="86" t="s">
        <v>16</v>
      </c>
      <c r="D30" s="87"/>
      <c r="E30" s="25"/>
      <c r="F30" s="19"/>
      <c r="G30" s="60">
        <v>3.7</v>
      </c>
      <c r="H30" s="61"/>
      <c r="I30" s="49">
        <v>10</v>
      </c>
      <c r="J30" s="50"/>
      <c r="K30" s="49" t="s">
        <v>89</v>
      </c>
      <c r="L30" s="50"/>
      <c r="M30" s="49">
        <v>330</v>
      </c>
      <c r="N30" s="50"/>
      <c r="O30" s="70" t="s">
        <v>76</v>
      </c>
      <c r="P30" s="50"/>
      <c r="Q30" s="49">
        <v>4.2</v>
      </c>
      <c r="R30" s="50"/>
      <c r="S30" s="49">
        <v>2.75</v>
      </c>
      <c r="T30" s="50"/>
      <c r="U30" s="70" t="s">
        <v>77</v>
      </c>
      <c r="V30" s="50"/>
      <c r="W30" s="49">
        <v>20</v>
      </c>
      <c r="X30" s="71"/>
      <c r="Y30" s="50"/>
      <c r="Z30" s="4"/>
      <c r="AA30" s="4"/>
      <c r="AB30" s="4"/>
      <c r="AC30" s="41"/>
      <c r="AD30" s="41"/>
      <c r="AE30" s="41"/>
      <c r="AF30" s="41"/>
      <c r="AG30" s="4"/>
      <c r="AH30" s="4"/>
      <c r="AI30" s="4"/>
      <c r="AJ30" s="4"/>
      <c r="AK30" s="4"/>
      <c r="AL30" s="4"/>
      <c r="AO30" s="1">
        <f>1613/6.3</f>
        <v>256.031746031746</v>
      </c>
      <c r="AR30" s="1">
        <f>1800+AS21</f>
        <v>1873.283</v>
      </c>
    </row>
    <row r="31" spans="2:46" ht="19.5" customHeight="1">
      <c r="B31" s="77"/>
      <c r="C31" s="88"/>
      <c r="D31" s="89"/>
      <c r="E31" s="26"/>
      <c r="F31" s="20"/>
      <c r="G31" s="60">
        <v>3.7</v>
      </c>
      <c r="H31" s="61"/>
      <c r="I31" s="49">
        <v>12</v>
      </c>
      <c r="J31" s="50"/>
      <c r="K31" s="49" t="s">
        <v>89</v>
      </c>
      <c r="L31" s="50"/>
      <c r="M31" s="49">
        <v>335</v>
      </c>
      <c r="N31" s="50"/>
      <c r="O31" s="70" t="s">
        <v>76</v>
      </c>
      <c r="P31" s="50"/>
      <c r="Q31" s="49">
        <v>4.2</v>
      </c>
      <c r="R31" s="50"/>
      <c r="S31" s="49">
        <v>2.75</v>
      </c>
      <c r="T31" s="50"/>
      <c r="U31" s="70" t="s">
        <v>77</v>
      </c>
      <c r="V31" s="50"/>
      <c r="W31" s="49">
        <v>24</v>
      </c>
      <c r="X31" s="71"/>
      <c r="Y31" s="50"/>
      <c r="Z31" s="52" t="s">
        <v>110</v>
      </c>
      <c r="AA31" s="4">
        <f>335*8</f>
        <v>2680</v>
      </c>
      <c r="AB31" s="4"/>
      <c r="AC31" s="41"/>
      <c r="AD31" s="41"/>
      <c r="AE31" s="41"/>
      <c r="AF31" s="41"/>
      <c r="AG31" s="4"/>
      <c r="AH31" s="4"/>
      <c r="AI31" s="4"/>
      <c r="AJ31" s="4"/>
      <c r="AK31" s="4"/>
      <c r="AL31" s="4"/>
      <c r="AT31" s="1">
        <f>AR30/6.3</f>
        <v>297.3465079365079</v>
      </c>
    </row>
    <row r="32" spans="2:38" ht="14.25" customHeight="1">
      <c r="B32" s="2"/>
      <c r="C32" s="4"/>
      <c r="D32" s="4"/>
      <c r="E32" s="29"/>
      <c r="F32" s="4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52" t="s">
        <v>111</v>
      </c>
      <c r="AA32" s="4">
        <v>700</v>
      </c>
      <c r="AB32" s="4"/>
      <c r="AC32" s="41"/>
      <c r="AD32" s="41"/>
      <c r="AE32" s="41"/>
      <c r="AF32" s="41"/>
      <c r="AG32" s="4"/>
      <c r="AH32" s="4"/>
      <c r="AI32" s="4"/>
      <c r="AJ32" s="4"/>
      <c r="AK32" s="4"/>
      <c r="AL32" s="4"/>
    </row>
    <row r="33" spans="26:27" ht="14.25" customHeight="1">
      <c r="Z33" s="1" t="s">
        <v>112</v>
      </c>
      <c r="AA33" s="1">
        <v>200</v>
      </c>
    </row>
    <row r="34" spans="2:41" ht="17.25" customHeight="1">
      <c r="B34" s="5"/>
      <c r="C34" s="60" t="s">
        <v>63</v>
      </c>
      <c r="D34" s="61"/>
      <c r="E34" s="21"/>
      <c r="F34" s="18"/>
      <c r="G34" s="65" t="s">
        <v>78</v>
      </c>
      <c r="H34" s="66"/>
      <c r="I34" s="66"/>
      <c r="J34" s="67"/>
      <c r="K34" s="72" t="s">
        <v>79</v>
      </c>
      <c r="L34" s="66"/>
      <c r="M34" s="66"/>
      <c r="N34" s="67"/>
      <c r="O34" s="72" t="s">
        <v>80</v>
      </c>
      <c r="P34" s="66"/>
      <c r="Q34" s="66"/>
      <c r="R34" s="67"/>
      <c r="S34" s="65" t="s">
        <v>81</v>
      </c>
      <c r="T34" s="66"/>
      <c r="U34" s="66"/>
      <c r="V34" s="67"/>
      <c r="W34" s="65" t="s">
        <v>82</v>
      </c>
      <c r="X34" s="66"/>
      <c r="Y34" s="67"/>
      <c r="Z34" s="53"/>
      <c r="AA34" s="6">
        <f>SUM(AA31:AA33)</f>
        <v>3580</v>
      </c>
      <c r="AB34" s="6"/>
      <c r="AC34" s="42"/>
      <c r="AD34" s="42"/>
      <c r="AE34" s="42"/>
      <c r="AF34" s="42"/>
      <c r="AG34" s="6"/>
      <c r="AH34" s="6"/>
      <c r="AI34" s="6"/>
      <c r="AJ34" s="6"/>
      <c r="AK34" s="6"/>
      <c r="AL34" s="6"/>
      <c r="AO34" s="1">
        <f>AO30+AS23</f>
        <v>267.6639682539682</v>
      </c>
    </row>
    <row r="35" spans="2:43" ht="17.25" customHeight="1">
      <c r="B35" s="78" t="s">
        <v>83</v>
      </c>
      <c r="C35" s="64" t="s">
        <v>17</v>
      </c>
      <c r="D35" s="64"/>
      <c r="E35" s="32"/>
      <c r="F35" s="12"/>
      <c r="G35" s="90" t="s">
        <v>84</v>
      </c>
      <c r="H35" s="91"/>
      <c r="I35" s="91"/>
      <c r="J35" s="92"/>
      <c r="K35" s="65">
        <v>15</v>
      </c>
      <c r="L35" s="66"/>
      <c r="M35" s="66"/>
      <c r="N35" s="67"/>
      <c r="O35" s="65">
        <v>3.8</v>
      </c>
      <c r="P35" s="66"/>
      <c r="Q35" s="66"/>
      <c r="R35" s="67"/>
      <c r="S35" s="65" t="s">
        <v>18</v>
      </c>
      <c r="T35" s="66"/>
      <c r="U35" s="66"/>
      <c r="V35" s="67"/>
      <c r="W35" s="57">
        <v>450</v>
      </c>
      <c r="X35" s="58"/>
      <c r="Y35" s="59"/>
      <c r="Z35" s="7"/>
      <c r="AA35" s="7"/>
      <c r="AB35" s="7"/>
      <c r="AC35" s="43"/>
      <c r="AD35" s="43"/>
      <c r="AE35" s="43"/>
      <c r="AF35" s="43"/>
      <c r="AG35" s="7"/>
      <c r="AH35" s="7"/>
      <c r="AI35" s="7"/>
      <c r="AJ35" s="7"/>
      <c r="AK35" s="7"/>
      <c r="AL35" s="7"/>
      <c r="AQ35" s="1">
        <v>300</v>
      </c>
    </row>
    <row r="36" spans="2:38" ht="17.25" customHeight="1">
      <c r="B36" s="55"/>
      <c r="C36" s="64" t="s">
        <v>19</v>
      </c>
      <c r="D36" s="64"/>
      <c r="E36" s="33"/>
      <c r="F36" s="13"/>
      <c r="G36" s="93"/>
      <c r="H36" s="94"/>
      <c r="I36" s="94"/>
      <c r="J36" s="95"/>
      <c r="K36" s="65">
        <v>20</v>
      </c>
      <c r="L36" s="66"/>
      <c r="M36" s="66"/>
      <c r="N36" s="67"/>
      <c r="O36" s="65">
        <v>3.8</v>
      </c>
      <c r="P36" s="66"/>
      <c r="Q36" s="66"/>
      <c r="R36" s="67"/>
      <c r="S36" s="65" t="s">
        <v>20</v>
      </c>
      <c r="T36" s="66"/>
      <c r="U36" s="66"/>
      <c r="V36" s="67"/>
      <c r="W36" s="57">
        <v>560</v>
      </c>
      <c r="X36" s="58"/>
      <c r="Y36" s="59"/>
      <c r="Z36" s="54" t="s">
        <v>113</v>
      </c>
      <c r="AA36" s="7">
        <v>1000</v>
      </c>
      <c r="AB36" s="7"/>
      <c r="AC36" s="43"/>
      <c r="AD36" s="43"/>
      <c r="AE36" s="43"/>
      <c r="AF36" s="43"/>
      <c r="AG36" s="7"/>
      <c r="AH36" s="7"/>
      <c r="AI36" s="7"/>
      <c r="AJ36" s="7"/>
      <c r="AK36" s="7"/>
      <c r="AL36" s="7"/>
    </row>
    <row r="37" spans="2:43" ht="17.25" customHeight="1">
      <c r="B37" s="55"/>
      <c r="C37" s="64" t="s">
        <v>21</v>
      </c>
      <c r="D37" s="64"/>
      <c r="E37" s="33"/>
      <c r="F37" s="13"/>
      <c r="G37" s="93"/>
      <c r="H37" s="94"/>
      <c r="I37" s="94"/>
      <c r="J37" s="95"/>
      <c r="K37" s="65">
        <v>30</v>
      </c>
      <c r="L37" s="66"/>
      <c r="M37" s="66"/>
      <c r="N37" s="67"/>
      <c r="O37" s="65">
        <v>3.8</v>
      </c>
      <c r="P37" s="66"/>
      <c r="Q37" s="66"/>
      <c r="R37" s="67"/>
      <c r="S37" s="65" t="s">
        <v>22</v>
      </c>
      <c r="T37" s="66"/>
      <c r="U37" s="66"/>
      <c r="V37" s="67"/>
      <c r="W37" s="57">
        <v>850</v>
      </c>
      <c r="X37" s="58"/>
      <c r="Y37" s="59"/>
      <c r="Z37" s="54" t="s">
        <v>114</v>
      </c>
      <c r="AA37" s="7">
        <v>800</v>
      </c>
      <c r="AB37" s="7"/>
      <c r="AC37" s="43"/>
      <c r="AD37" s="43"/>
      <c r="AE37" s="43"/>
      <c r="AF37" s="43"/>
      <c r="AG37" s="7"/>
      <c r="AH37" s="7"/>
      <c r="AI37" s="7"/>
      <c r="AJ37" s="7"/>
      <c r="AK37" s="7"/>
      <c r="AL37" s="7"/>
      <c r="AN37" s="1">
        <f>1433/6.3+AS23</f>
        <v>239.0925396825397</v>
      </c>
      <c r="AQ37" s="1">
        <f>AQ35-AO34</f>
        <v>32.33603174603178</v>
      </c>
    </row>
    <row r="38" spans="2:38" ht="17.25" customHeight="1">
      <c r="B38" s="55"/>
      <c r="C38" s="64" t="s">
        <v>85</v>
      </c>
      <c r="D38" s="64"/>
      <c r="E38" s="33"/>
      <c r="F38" s="13"/>
      <c r="G38" s="93"/>
      <c r="H38" s="94"/>
      <c r="I38" s="94"/>
      <c r="J38" s="95"/>
      <c r="K38" s="65">
        <v>35</v>
      </c>
      <c r="L38" s="66"/>
      <c r="M38" s="66"/>
      <c r="N38" s="67"/>
      <c r="O38" s="65">
        <v>3.8</v>
      </c>
      <c r="P38" s="66"/>
      <c r="Q38" s="66"/>
      <c r="R38" s="67"/>
      <c r="S38" s="65" t="s">
        <v>86</v>
      </c>
      <c r="T38" s="66"/>
      <c r="U38" s="66"/>
      <c r="V38" s="67"/>
      <c r="W38" s="57">
        <v>880</v>
      </c>
      <c r="X38" s="58"/>
      <c r="Y38" s="59"/>
      <c r="Z38" s="7"/>
      <c r="AA38" s="7">
        <f>SUM(AA36:AA37)</f>
        <v>1800</v>
      </c>
      <c r="AB38" s="7"/>
      <c r="AC38" s="43"/>
      <c r="AD38" s="43"/>
      <c r="AE38" s="43"/>
      <c r="AF38" s="43"/>
      <c r="AG38" s="7"/>
      <c r="AH38" s="7"/>
      <c r="AI38" s="7"/>
      <c r="AJ38" s="7"/>
      <c r="AK38" s="7"/>
      <c r="AL38" s="7"/>
    </row>
    <row r="39" spans="2:42" ht="17.25" customHeight="1">
      <c r="B39" s="55"/>
      <c r="C39" s="64" t="s">
        <v>23</v>
      </c>
      <c r="D39" s="64"/>
      <c r="E39" s="33"/>
      <c r="F39" s="13"/>
      <c r="G39" s="93"/>
      <c r="H39" s="94"/>
      <c r="I39" s="94"/>
      <c r="J39" s="95"/>
      <c r="K39" s="65">
        <v>8.5</v>
      </c>
      <c r="L39" s="66"/>
      <c r="M39" s="66"/>
      <c r="N39" s="67"/>
      <c r="O39" s="65">
        <v>3.6</v>
      </c>
      <c r="P39" s="66"/>
      <c r="Q39" s="66"/>
      <c r="R39" s="67"/>
      <c r="S39" s="65" t="s">
        <v>24</v>
      </c>
      <c r="T39" s="66"/>
      <c r="U39" s="66"/>
      <c r="V39" s="67"/>
      <c r="W39" s="57">
        <v>315</v>
      </c>
      <c r="X39" s="58"/>
      <c r="Y39" s="59"/>
      <c r="Z39" s="7"/>
      <c r="AA39" s="7"/>
      <c r="AB39" s="7"/>
      <c r="AC39" s="43"/>
      <c r="AD39" s="43"/>
      <c r="AE39" s="43"/>
      <c r="AF39" s="43"/>
      <c r="AG39" s="7"/>
      <c r="AH39" s="7"/>
      <c r="AI39" s="7"/>
      <c r="AJ39" s="7"/>
      <c r="AK39" s="7"/>
      <c r="AL39" s="7"/>
      <c r="AN39" s="1">
        <v>260</v>
      </c>
      <c r="AP39" s="1">
        <f>AQ37*6.3</f>
        <v>203.7170000000002</v>
      </c>
    </row>
    <row r="40" spans="2:38" ht="17.25" customHeight="1">
      <c r="B40" s="55"/>
      <c r="C40" s="64" t="s">
        <v>25</v>
      </c>
      <c r="D40" s="64"/>
      <c r="E40" s="34"/>
      <c r="F40" s="14"/>
      <c r="G40" s="96"/>
      <c r="H40" s="97"/>
      <c r="I40" s="97"/>
      <c r="J40" s="98"/>
      <c r="K40" s="65">
        <v>30</v>
      </c>
      <c r="L40" s="66"/>
      <c r="M40" s="66"/>
      <c r="N40" s="67"/>
      <c r="O40" s="65">
        <v>3.6</v>
      </c>
      <c r="P40" s="66"/>
      <c r="Q40" s="66"/>
      <c r="R40" s="67"/>
      <c r="S40" s="65" t="s">
        <v>26</v>
      </c>
      <c r="T40" s="66"/>
      <c r="U40" s="66"/>
      <c r="V40" s="67"/>
      <c r="W40" s="57">
        <v>1000</v>
      </c>
      <c r="X40" s="58"/>
      <c r="Y40" s="59"/>
      <c r="Z40" s="7">
        <f>45/6.22</f>
        <v>7.234726688102894</v>
      </c>
      <c r="AA40" s="7">
        <f>AA38+AA34+AA34</f>
        <v>8960</v>
      </c>
      <c r="AB40" s="7"/>
      <c r="AC40" s="43"/>
      <c r="AD40" s="43"/>
      <c r="AE40" s="43"/>
      <c r="AF40" s="43"/>
      <c r="AG40" s="7"/>
      <c r="AH40" s="7"/>
      <c r="AI40" s="7"/>
      <c r="AJ40" s="7"/>
      <c r="AK40" s="7"/>
      <c r="AL40" s="7"/>
    </row>
    <row r="41" spans="2:40" ht="17.25" customHeight="1">
      <c r="B41" s="55"/>
      <c r="C41" s="64" t="s">
        <v>27</v>
      </c>
      <c r="D41" s="64"/>
      <c r="E41" s="32"/>
      <c r="F41" s="12"/>
      <c r="G41" s="90" t="s">
        <v>87</v>
      </c>
      <c r="H41" s="91"/>
      <c r="I41" s="91"/>
      <c r="J41" s="92"/>
      <c r="K41" s="65">
        <v>15</v>
      </c>
      <c r="L41" s="66"/>
      <c r="M41" s="66"/>
      <c r="N41" s="67"/>
      <c r="O41" s="65">
        <v>3.2</v>
      </c>
      <c r="P41" s="66"/>
      <c r="Q41" s="66"/>
      <c r="R41" s="67"/>
      <c r="S41" s="65" t="s">
        <v>28</v>
      </c>
      <c r="T41" s="66"/>
      <c r="U41" s="66"/>
      <c r="V41" s="67"/>
      <c r="W41" s="57">
        <v>420</v>
      </c>
      <c r="X41" s="58"/>
      <c r="Y41" s="59"/>
      <c r="Z41" s="7"/>
      <c r="AA41" s="7"/>
      <c r="AB41" s="7"/>
      <c r="AC41" s="43"/>
      <c r="AD41" s="43"/>
      <c r="AE41" s="43"/>
      <c r="AF41" s="43"/>
      <c r="AG41" s="7"/>
      <c r="AH41" s="7"/>
      <c r="AI41" s="7"/>
      <c r="AJ41" s="7"/>
      <c r="AK41" s="7"/>
      <c r="AL41" s="7"/>
      <c r="AN41" s="1">
        <f>AN39-AN37</f>
        <v>20.907460317460306</v>
      </c>
    </row>
    <row r="42" spans="2:38" ht="17.25" customHeight="1">
      <c r="B42" s="55"/>
      <c r="C42" s="64" t="s">
        <v>29</v>
      </c>
      <c r="D42" s="64"/>
      <c r="E42" s="33"/>
      <c r="F42" s="13"/>
      <c r="G42" s="93"/>
      <c r="H42" s="94"/>
      <c r="I42" s="94"/>
      <c r="J42" s="95"/>
      <c r="K42" s="65">
        <v>20</v>
      </c>
      <c r="L42" s="66"/>
      <c r="M42" s="66"/>
      <c r="N42" s="67"/>
      <c r="O42" s="65">
        <v>3.2</v>
      </c>
      <c r="P42" s="66"/>
      <c r="Q42" s="66"/>
      <c r="R42" s="67"/>
      <c r="S42" s="65" t="s">
        <v>30</v>
      </c>
      <c r="T42" s="66"/>
      <c r="U42" s="66"/>
      <c r="V42" s="67"/>
      <c r="W42" s="57">
        <v>550</v>
      </c>
      <c r="X42" s="58"/>
      <c r="Y42" s="59"/>
      <c r="Z42" s="7">
        <f>150/6.222</f>
        <v>24.108003857280615</v>
      </c>
      <c r="AA42" s="7"/>
      <c r="AB42" s="7"/>
      <c r="AC42" s="43"/>
      <c r="AD42" s="43"/>
      <c r="AE42" s="43"/>
      <c r="AF42" s="43"/>
      <c r="AG42" s="7"/>
      <c r="AH42" s="7"/>
      <c r="AI42" s="7"/>
      <c r="AJ42" s="7"/>
      <c r="AK42" s="7"/>
      <c r="AL42" s="7"/>
    </row>
    <row r="43" spans="2:38" ht="17.25" customHeight="1">
      <c r="B43" s="79"/>
      <c r="C43" s="64" t="s">
        <v>31</v>
      </c>
      <c r="D43" s="64"/>
      <c r="E43" s="34"/>
      <c r="F43" s="14"/>
      <c r="G43" s="96"/>
      <c r="H43" s="97"/>
      <c r="I43" s="97"/>
      <c r="J43" s="98"/>
      <c r="K43" s="65">
        <v>30</v>
      </c>
      <c r="L43" s="66"/>
      <c r="M43" s="66"/>
      <c r="N43" s="67"/>
      <c r="O43" s="65">
        <v>3.2</v>
      </c>
      <c r="P43" s="66"/>
      <c r="Q43" s="66"/>
      <c r="R43" s="67"/>
      <c r="S43" s="65" t="s">
        <v>32</v>
      </c>
      <c r="T43" s="66"/>
      <c r="U43" s="66"/>
      <c r="V43" s="67"/>
      <c r="W43" s="57">
        <v>850</v>
      </c>
      <c r="X43" s="58"/>
      <c r="Y43" s="59"/>
      <c r="Z43" s="7"/>
      <c r="AA43" s="7">
        <f>AA40*2</f>
        <v>17920</v>
      </c>
      <c r="AB43" s="7"/>
      <c r="AC43" s="43"/>
      <c r="AD43" s="43"/>
      <c r="AE43" s="43"/>
      <c r="AF43" s="43"/>
      <c r="AG43" s="7"/>
      <c r="AH43" s="7"/>
      <c r="AI43" s="7"/>
      <c r="AJ43" s="7"/>
      <c r="AK43" s="7"/>
      <c r="AL43" s="7"/>
    </row>
    <row r="44" ht="12" customHeight="1"/>
    <row r="45" spans="1:38" ht="1.5" customHeight="1">
      <c r="A45" s="2"/>
      <c r="B45" s="6"/>
      <c r="C45" s="6"/>
      <c r="D45" s="6"/>
      <c r="E45" s="3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7"/>
      <c r="X45" s="7"/>
      <c r="Y45" s="8"/>
      <c r="Z45" s="8"/>
      <c r="AA45" s="8"/>
      <c r="AB45" s="8"/>
      <c r="AC45" s="44"/>
      <c r="AD45" s="44"/>
      <c r="AE45" s="44"/>
      <c r="AF45" s="44"/>
      <c r="AG45" s="8"/>
      <c r="AH45" s="8"/>
      <c r="AI45" s="8"/>
      <c r="AJ45" s="8"/>
      <c r="AK45" s="8"/>
      <c r="AL45" s="8"/>
    </row>
    <row r="46" spans="1:38" ht="12" customHeight="1">
      <c r="A46" s="2"/>
      <c r="B46" s="6"/>
      <c r="C46" s="6"/>
      <c r="D46" s="6"/>
      <c r="E46" s="3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  <c r="W46" s="7"/>
      <c r="X46" s="7"/>
      <c r="Y46" s="8"/>
      <c r="Z46" s="8"/>
      <c r="AA46" s="8"/>
      <c r="AB46" s="8"/>
      <c r="AC46" s="44"/>
      <c r="AD46" s="44"/>
      <c r="AE46" s="44"/>
      <c r="AF46" s="44"/>
      <c r="AG46" s="8"/>
      <c r="AH46" s="8"/>
      <c r="AI46" s="8"/>
      <c r="AJ46" s="8"/>
      <c r="AK46" s="8"/>
      <c r="AL46" s="8"/>
    </row>
    <row r="47" spans="1:38" ht="12" customHeight="1">
      <c r="A47" s="2"/>
      <c r="B47" s="6"/>
      <c r="C47" s="6"/>
      <c r="D47" s="10"/>
      <c r="E47" s="36"/>
      <c r="F47" s="10"/>
      <c r="G47" s="6"/>
      <c r="H47" s="6"/>
      <c r="I47" s="6"/>
      <c r="J47" s="6"/>
      <c r="K47" s="6"/>
      <c r="L47" s="6"/>
      <c r="M47" s="6"/>
      <c r="N47" s="6"/>
      <c r="O47" s="6">
        <f>5.5/6.3</f>
        <v>0.873015873015873</v>
      </c>
      <c r="P47" s="6"/>
      <c r="Q47" s="6"/>
      <c r="R47" s="6"/>
      <c r="S47" s="6"/>
      <c r="T47" s="6"/>
      <c r="U47" s="6"/>
      <c r="V47" s="7"/>
      <c r="W47" s="7"/>
      <c r="X47" s="7"/>
      <c r="Y47" s="8"/>
      <c r="Z47" s="8"/>
      <c r="AA47" s="8"/>
      <c r="AB47" s="8"/>
      <c r="AC47" s="44"/>
      <c r="AD47" s="44"/>
      <c r="AE47" s="44"/>
      <c r="AF47" s="44"/>
      <c r="AG47" s="8"/>
      <c r="AH47" s="8"/>
      <c r="AI47" s="8"/>
      <c r="AJ47" s="8"/>
      <c r="AK47" s="8"/>
      <c r="AL47" s="8"/>
    </row>
    <row r="48" spans="1:38" ht="12" customHeight="1">
      <c r="A48" s="2"/>
      <c r="D48" s="6"/>
      <c r="E48" s="3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  <c r="W48" s="7"/>
      <c r="X48" s="7"/>
      <c r="Y48" s="8"/>
      <c r="Z48" s="8"/>
      <c r="AA48" s="8"/>
      <c r="AB48" s="8"/>
      <c r="AC48" s="44"/>
      <c r="AD48" s="44"/>
      <c r="AE48" s="44"/>
      <c r="AF48" s="44"/>
      <c r="AG48" s="8"/>
      <c r="AH48" s="8"/>
      <c r="AI48" s="8"/>
      <c r="AJ48" s="8"/>
      <c r="AK48" s="8"/>
      <c r="AL48" s="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60" ht="15">
      <c r="C60" s="11"/>
    </row>
    <row r="66" spans="21:24" ht="15.75">
      <c r="U66" s="9"/>
      <c r="V66" s="9"/>
      <c r="W66" s="9"/>
      <c r="X66" s="9"/>
    </row>
    <row r="67" spans="21:24" ht="15.75">
      <c r="U67" s="9"/>
      <c r="V67" s="9"/>
      <c r="W67" s="9"/>
      <c r="X67" s="9"/>
    </row>
    <row r="68" ht="15.75">
      <c r="U68" s="9"/>
    </row>
    <row r="69" spans="22:38" ht="15">
      <c r="V69" s="73"/>
      <c r="W69" s="73"/>
      <c r="X69" s="73"/>
      <c r="Y69" s="73"/>
      <c r="Z69" s="27"/>
      <c r="AA69" s="27"/>
      <c r="AB69" s="27"/>
      <c r="AC69" s="45"/>
      <c r="AD69" s="45"/>
      <c r="AE69" s="45"/>
      <c r="AF69" s="45"/>
      <c r="AG69" s="27"/>
      <c r="AH69" s="27"/>
      <c r="AI69" s="27"/>
      <c r="AJ69" s="27"/>
      <c r="AK69" s="27"/>
      <c r="AL69" s="27"/>
    </row>
    <row r="70" spans="22:38" ht="15">
      <c r="V70" s="74"/>
      <c r="W70" s="74"/>
      <c r="X70" s="74"/>
      <c r="Y70" s="74"/>
      <c r="Z70" s="28"/>
      <c r="AA70" s="28"/>
      <c r="AB70" s="28"/>
      <c r="AC70" s="45"/>
      <c r="AD70" s="45"/>
      <c r="AE70" s="45"/>
      <c r="AF70" s="45"/>
      <c r="AG70" s="28"/>
      <c r="AH70" s="28"/>
      <c r="AI70" s="28"/>
      <c r="AJ70" s="28"/>
      <c r="AK70" s="28"/>
      <c r="AL70" s="28"/>
    </row>
    <row r="75" spans="25:38" ht="15.75">
      <c r="Y75" s="9"/>
      <c r="Z75" s="9"/>
      <c r="AA75" s="9"/>
      <c r="AB75" s="9"/>
      <c r="AC75" s="46"/>
      <c r="AD75" s="46"/>
      <c r="AE75" s="46"/>
      <c r="AF75" s="46"/>
      <c r="AG75" s="9"/>
      <c r="AH75" s="9"/>
      <c r="AI75" s="9"/>
      <c r="AJ75" s="9"/>
      <c r="AK75" s="9"/>
      <c r="AL75" s="9"/>
    </row>
    <row r="76" spans="25:38" ht="15.75">
      <c r="Y76" s="9"/>
      <c r="Z76" s="9"/>
      <c r="AA76" s="9"/>
      <c r="AB76" s="9"/>
      <c r="AC76" s="46"/>
      <c r="AD76" s="46"/>
      <c r="AE76" s="46"/>
      <c r="AF76" s="46"/>
      <c r="AG76" s="9"/>
      <c r="AH76" s="9"/>
      <c r="AI76" s="9"/>
      <c r="AJ76" s="9"/>
      <c r="AK76" s="9"/>
      <c r="AL76" s="9"/>
    </row>
    <row r="77" spans="25:38" ht="15.75">
      <c r="Y77" s="9"/>
      <c r="Z77" s="9"/>
      <c r="AA77" s="9"/>
      <c r="AB77" s="9"/>
      <c r="AC77" s="46"/>
      <c r="AD77" s="46"/>
      <c r="AE77" s="46"/>
      <c r="AF77" s="46"/>
      <c r="AG77" s="9"/>
      <c r="AH77" s="9"/>
      <c r="AI77" s="9"/>
      <c r="AJ77" s="9"/>
      <c r="AK77" s="9"/>
      <c r="AL77" s="9"/>
    </row>
  </sheetData>
  <mergeCells count="290">
    <mergeCell ref="K23:L23"/>
    <mergeCell ref="I23:J23"/>
    <mergeCell ref="G23:H23"/>
    <mergeCell ref="C23:D23"/>
    <mergeCell ref="S23:T23"/>
    <mergeCell ref="Q23:R23"/>
    <mergeCell ref="O23:P23"/>
    <mergeCell ref="M23:N23"/>
    <mergeCell ref="C29:D29"/>
    <mergeCell ref="C30:D31"/>
    <mergeCell ref="G41:J43"/>
    <mergeCell ref="G35:J40"/>
    <mergeCell ref="C43:D43"/>
    <mergeCell ref="C42:D42"/>
    <mergeCell ref="C41:D41"/>
    <mergeCell ref="G30:H30"/>
    <mergeCell ref="I30:J30"/>
    <mergeCell ref="G29:H29"/>
    <mergeCell ref="G21:H22"/>
    <mergeCell ref="I21:J22"/>
    <mergeCell ref="C21:D22"/>
    <mergeCell ref="C16:D17"/>
    <mergeCell ref="G17:H17"/>
    <mergeCell ref="I17:J17"/>
    <mergeCell ref="S21:T22"/>
    <mergeCell ref="U21:V22"/>
    <mergeCell ref="W21:Y22"/>
    <mergeCell ref="K21:L22"/>
    <mergeCell ref="M21:N22"/>
    <mergeCell ref="W43:Y43"/>
    <mergeCell ref="V69:Y69"/>
    <mergeCell ref="V70:Y70"/>
    <mergeCell ref="B2:B8"/>
    <mergeCell ref="B11:B18"/>
    <mergeCell ref="B21:B24"/>
    <mergeCell ref="B27:B31"/>
    <mergeCell ref="B35:B43"/>
    <mergeCell ref="O21:P22"/>
    <mergeCell ref="Q21:R22"/>
    <mergeCell ref="K43:N43"/>
    <mergeCell ref="O43:R43"/>
    <mergeCell ref="S43:V43"/>
    <mergeCell ref="W41:Y41"/>
    <mergeCell ref="K42:N42"/>
    <mergeCell ref="O42:R42"/>
    <mergeCell ref="S42:V42"/>
    <mergeCell ref="W42:Y42"/>
    <mergeCell ref="K41:N41"/>
    <mergeCell ref="O41:R41"/>
    <mergeCell ref="S41:V41"/>
    <mergeCell ref="W39:Y39"/>
    <mergeCell ref="C40:D40"/>
    <mergeCell ref="K40:N40"/>
    <mergeCell ref="O40:R40"/>
    <mergeCell ref="S40:V40"/>
    <mergeCell ref="W40:Y40"/>
    <mergeCell ref="C39:D39"/>
    <mergeCell ref="K39:N39"/>
    <mergeCell ref="O39:R39"/>
    <mergeCell ref="S39:V39"/>
    <mergeCell ref="W36:Y36"/>
    <mergeCell ref="C37:D37"/>
    <mergeCell ref="K37:N37"/>
    <mergeCell ref="O37:R37"/>
    <mergeCell ref="S37:V37"/>
    <mergeCell ref="W37:Y37"/>
    <mergeCell ref="C36:D36"/>
    <mergeCell ref="K36:N36"/>
    <mergeCell ref="O36:R36"/>
    <mergeCell ref="S36:V36"/>
    <mergeCell ref="S34:V34"/>
    <mergeCell ref="W34:Y34"/>
    <mergeCell ref="C35:D35"/>
    <mergeCell ref="K35:N35"/>
    <mergeCell ref="O35:R35"/>
    <mergeCell ref="S35:V35"/>
    <mergeCell ref="W35:Y35"/>
    <mergeCell ref="C34:D34"/>
    <mergeCell ref="G34:J34"/>
    <mergeCell ref="K34:N34"/>
    <mergeCell ref="O34:R34"/>
    <mergeCell ref="W30:Y30"/>
    <mergeCell ref="G31:H31"/>
    <mergeCell ref="I31:J31"/>
    <mergeCell ref="K31:L31"/>
    <mergeCell ref="M31:N31"/>
    <mergeCell ref="O31:P31"/>
    <mergeCell ref="Q31:R31"/>
    <mergeCell ref="S31:T31"/>
    <mergeCell ref="K30:L30"/>
    <mergeCell ref="M30:N30"/>
    <mergeCell ref="W29:Y29"/>
    <mergeCell ref="U31:V31"/>
    <mergeCell ref="W31:Y31"/>
    <mergeCell ref="O30:P30"/>
    <mergeCell ref="Q30:R30"/>
    <mergeCell ref="S30:T30"/>
    <mergeCell ref="U30:V30"/>
    <mergeCell ref="Q29:R29"/>
    <mergeCell ref="I29:J29"/>
    <mergeCell ref="K29:L29"/>
    <mergeCell ref="M29:N29"/>
    <mergeCell ref="O29:P29"/>
    <mergeCell ref="S29:T29"/>
    <mergeCell ref="U29:V29"/>
    <mergeCell ref="U27:V27"/>
    <mergeCell ref="U28:V28"/>
    <mergeCell ref="W27:Y27"/>
    <mergeCell ref="C28:D28"/>
    <mergeCell ref="G28:H28"/>
    <mergeCell ref="I28:J28"/>
    <mergeCell ref="K28:L28"/>
    <mergeCell ref="M28:N28"/>
    <mergeCell ref="O28:P28"/>
    <mergeCell ref="Q28:R28"/>
    <mergeCell ref="S28:T28"/>
    <mergeCell ref="W28:Y28"/>
    <mergeCell ref="U24:V24"/>
    <mergeCell ref="W24:Y24"/>
    <mergeCell ref="C27:D27"/>
    <mergeCell ref="G27:H27"/>
    <mergeCell ref="I27:J27"/>
    <mergeCell ref="K27:L27"/>
    <mergeCell ref="M27:N27"/>
    <mergeCell ref="O27:P27"/>
    <mergeCell ref="Q27:R27"/>
    <mergeCell ref="S27:T27"/>
    <mergeCell ref="U23:V23"/>
    <mergeCell ref="W23:Y23"/>
    <mergeCell ref="C24:D24"/>
    <mergeCell ref="G24:H24"/>
    <mergeCell ref="I24:J24"/>
    <mergeCell ref="K24:L24"/>
    <mergeCell ref="M24:N24"/>
    <mergeCell ref="O24:P24"/>
    <mergeCell ref="Q24:R24"/>
    <mergeCell ref="S24:T24"/>
    <mergeCell ref="W18:Y18"/>
    <mergeCell ref="W17:Y17"/>
    <mergeCell ref="C18:D18"/>
    <mergeCell ref="G18:H18"/>
    <mergeCell ref="I18:J18"/>
    <mergeCell ref="K18:L18"/>
    <mergeCell ref="M18:N18"/>
    <mergeCell ref="O18:P18"/>
    <mergeCell ref="Q18:R18"/>
    <mergeCell ref="S18:T18"/>
    <mergeCell ref="U18:V18"/>
    <mergeCell ref="O17:P17"/>
    <mergeCell ref="Q17:R17"/>
    <mergeCell ref="S17:T17"/>
    <mergeCell ref="U17:V17"/>
    <mergeCell ref="K17:L17"/>
    <mergeCell ref="M17:N17"/>
    <mergeCell ref="W15:Y15"/>
    <mergeCell ref="G16:H16"/>
    <mergeCell ref="I16:J16"/>
    <mergeCell ref="K16:L16"/>
    <mergeCell ref="M16:N16"/>
    <mergeCell ref="O16:P16"/>
    <mergeCell ref="Q16:R16"/>
    <mergeCell ref="S16:T16"/>
    <mergeCell ref="U16:V16"/>
    <mergeCell ref="W16:Y16"/>
    <mergeCell ref="W14:Y14"/>
    <mergeCell ref="C15:D15"/>
    <mergeCell ref="G15:H15"/>
    <mergeCell ref="I15:J15"/>
    <mergeCell ref="K15:L15"/>
    <mergeCell ref="M15:N15"/>
    <mergeCell ref="O15:P15"/>
    <mergeCell ref="Q15:R15"/>
    <mergeCell ref="S15:T15"/>
    <mergeCell ref="U15:V15"/>
    <mergeCell ref="W13:Y13"/>
    <mergeCell ref="C14:D14"/>
    <mergeCell ref="G14:H14"/>
    <mergeCell ref="I14:J14"/>
    <mergeCell ref="K14:L14"/>
    <mergeCell ref="M14:N14"/>
    <mergeCell ref="O14:P14"/>
    <mergeCell ref="Q14:R14"/>
    <mergeCell ref="S14:T14"/>
    <mergeCell ref="U14:V14"/>
    <mergeCell ref="W12:Y12"/>
    <mergeCell ref="C13:D13"/>
    <mergeCell ref="G13:H13"/>
    <mergeCell ref="I13:J13"/>
    <mergeCell ref="K13:L13"/>
    <mergeCell ref="M13:N13"/>
    <mergeCell ref="O13:P13"/>
    <mergeCell ref="Q13:R13"/>
    <mergeCell ref="S13:T13"/>
    <mergeCell ref="U13:V13"/>
    <mergeCell ref="W11:Y11"/>
    <mergeCell ref="C12:D12"/>
    <mergeCell ref="G12:H12"/>
    <mergeCell ref="I12:J12"/>
    <mergeCell ref="K12:L12"/>
    <mergeCell ref="M12:N12"/>
    <mergeCell ref="O12:P12"/>
    <mergeCell ref="Q12:R12"/>
    <mergeCell ref="S12:T12"/>
    <mergeCell ref="U12:V12"/>
    <mergeCell ref="W8:Y8"/>
    <mergeCell ref="C11:D11"/>
    <mergeCell ref="G11:H11"/>
    <mergeCell ref="I11:J11"/>
    <mergeCell ref="K11:L11"/>
    <mergeCell ref="M11:N11"/>
    <mergeCell ref="O11:P11"/>
    <mergeCell ref="Q11:R11"/>
    <mergeCell ref="S11:T11"/>
    <mergeCell ref="U11:V11"/>
    <mergeCell ref="W7:Y7"/>
    <mergeCell ref="C8:D8"/>
    <mergeCell ref="G8:H8"/>
    <mergeCell ref="I8:J8"/>
    <mergeCell ref="K8:L8"/>
    <mergeCell ref="M8:N8"/>
    <mergeCell ref="O8:P8"/>
    <mergeCell ref="Q8:R8"/>
    <mergeCell ref="S8:T8"/>
    <mergeCell ref="U8:V8"/>
    <mergeCell ref="W6:Y6"/>
    <mergeCell ref="C7:D7"/>
    <mergeCell ref="G7:H7"/>
    <mergeCell ref="I7:J7"/>
    <mergeCell ref="K7:L7"/>
    <mergeCell ref="M7:N7"/>
    <mergeCell ref="O7:P7"/>
    <mergeCell ref="Q7:R7"/>
    <mergeCell ref="S7:T7"/>
    <mergeCell ref="U7:V7"/>
    <mergeCell ref="W5:Y5"/>
    <mergeCell ref="C6:D6"/>
    <mergeCell ref="G6:H6"/>
    <mergeCell ref="I6:J6"/>
    <mergeCell ref="K6:L6"/>
    <mergeCell ref="M6:N6"/>
    <mergeCell ref="O6:P6"/>
    <mergeCell ref="Q6:R6"/>
    <mergeCell ref="C5:D5"/>
    <mergeCell ref="G5:H5"/>
    <mergeCell ref="I5:J5"/>
    <mergeCell ref="K5:L5"/>
    <mergeCell ref="M4:N4"/>
    <mergeCell ref="O4:P4"/>
    <mergeCell ref="Q4:R4"/>
    <mergeCell ref="S6:T6"/>
    <mergeCell ref="M5:N5"/>
    <mergeCell ref="O5:P5"/>
    <mergeCell ref="Q5:R5"/>
    <mergeCell ref="C4:D4"/>
    <mergeCell ref="G4:H4"/>
    <mergeCell ref="I4:J4"/>
    <mergeCell ref="K4:L4"/>
    <mergeCell ref="W2:Y2"/>
    <mergeCell ref="C3:D3"/>
    <mergeCell ref="G3:H3"/>
    <mergeCell ref="I3:J3"/>
    <mergeCell ref="K3:L3"/>
    <mergeCell ref="M3:N3"/>
    <mergeCell ref="O3:P3"/>
    <mergeCell ref="Q3:R3"/>
    <mergeCell ref="W3:Y3"/>
    <mergeCell ref="A1:Y1"/>
    <mergeCell ref="C2:D2"/>
    <mergeCell ref="G2:H2"/>
    <mergeCell ref="I2:J2"/>
    <mergeCell ref="K2:L2"/>
    <mergeCell ref="M2:N2"/>
    <mergeCell ref="O2:P2"/>
    <mergeCell ref="Q2:R2"/>
    <mergeCell ref="S2:T2"/>
    <mergeCell ref="U2:V2"/>
    <mergeCell ref="C38:D38"/>
    <mergeCell ref="K38:N38"/>
    <mergeCell ref="O38:R38"/>
    <mergeCell ref="S38:V38"/>
    <mergeCell ref="AM23:AO23"/>
    <mergeCell ref="W38:Y38"/>
    <mergeCell ref="S3:T3"/>
    <mergeCell ref="U3:V3"/>
    <mergeCell ref="S4:T4"/>
    <mergeCell ref="U4:V4"/>
    <mergeCell ref="S5:T5"/>
    <mergeCell ref="U5:V5"/>
    <mergeCell ref="U6:V6"/>
    <mergeCell ref="W4:Y4"/>
  </mergeCells>
  <printOptions horizontalCentered="1"/>
  <pageMargins left="0.7479166666666667" right="0.7479166666666667" top="0.19652777777777777" bottom="0" header="0.5111111111111111" footer="0.5111111111111111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 Better Day</cp:lastModifiedBy>
  <cp:lastPrinted>2012-08-08T06:00:42Z</cp:lastPrinted>
  <dcterms:created xsi:type="dcterms:W3CDTF">2011-08-15T02:28:26Z</dcterms:created>
  <dcterms:modified xsi:type="dcterms:W3CDTF">2013-04-10T09:00:38Z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